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K:\Moje\Výuka 2024\Finance v podnikání\"/>
    </mc:Choice>
  </mc:AlternateContent>
  <xr:revisionPtr revIDLastSave="0" documentId="13_ncr:1_{01037DB4-A5BE-4AD1-8C1D-FC405D8B5547}" xr6:coauthVersionLast="36" xr6:coauthVersionMax="36" xr10:uidLastSave="{00000000-0000-0000-0000-000000000000}"/>
  <bookViews>
    <workbookView xWindow="0" yWindow="0" windowWidth="11520" windowHeight="9168" firstSheet="1" activeTab="1" xr2:uid="{00000000-000D-0000-FFFF-FFFF00000000}"/>
  </bookViews>
  <sheets>
    <sheet name="Název firmy a základní údaje" sheetId="2" r:id="rId1"/>
    <sheet name="Rozvaha" sheetId="1" r:id="rId2"/>
    <sheet name="Výkaz zisku a ztráty" sheetId="6" r:id="rId3"/>
    <sheet name="Poměrová analýza" sheetId="4" r:id="rId4"/>
    <sheet name="List1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2" i="6" l="1"/>
  <c r="S61" i="6"/>
  <c r="S60" i="6"/>
  <c r="Q61" i="6" l="1"/>
  <c r="Q62" i="6" s="1"/>
  <c r="R61" i="6"/>
  <c r="R62" i="6" s="1"/>
  <c r="Q60" i="6"/>
  <c r="R60" i="6"/>
  <c r="P56" i="1"/>
  <c r="P53" i="1"/>
  <c r="P52" i="6"/>
  <c r="O52" i="6"/>
  <c r="N52" i="6"/>
  <c r="M52" i="6"/>
  <c r="L52" i="6"/>
  <c r="K52" i="6"/>
  <c r="P45" i="6"/>
  <c r="O45" i="6"/>
  <c r="N45" i="6"/>
  <c r="M45" i="6"/>
  <c r="L45" i="6"/>
  <c r="K45" i="6"/>
  <c r="P41" i="6"/>
  <c r="O41" i="6"/>
  <c r="N41" i="6"/>
  <c r="M41" i="6"/>
  <c r="L41" i="6"/>
  <c r="K41" i="6"/>
  <c r="P37" i="6"/>
  <c r="O37" i="6"/>
  <c r="N37" i="6"/>
  <c r="M37" i="6"/>
  <c r="L37" i="6"/>
  <c r="K37" i="6"/>
  <c r="P33" i="6"/>
  <c r="O33" i="6"/>
  <c r="O50" i="6" s="1"/>
  <c r="N33" i="6"/>
  <c r="M33" i="6"/>
  <c r="L33" i="6"/>
  <c r="K33" i="6"/>
  <c r="P26" i="6"/>
  <c r="O26" i="6"/>
  <c r="N26" i="6"/>
  <c r="M26" i="6"/>
  <c r="L26" i="6"/>
  <c r="K26" i="6"/>
  <c r="P22" i="6"/>
  <c r="O22" i="6"/>
  <c r="N22" i="6"/>
  <c r="M22" i="6"/>
  <c r="L22" i="6"/>
  <c r="K22" i="6"/>
  <c r="P17" i="6"/>
  <c r="O17" i="6"/>
  <c r="N17" i="6"/>
  <c r="M17" i="6"/>
  <c r="M16" i="6" s="1"/>
  <c r="L17" i="6"/>
  <c r="K17" i="6"/>
  <c r="K16" i="6" s="1"/>
  <c r="O16" i="6"/>
  <c r="L16" i="6"/>
  <c r="P13" i="6"/>
  <c r="O13" i="6"/>
  <c r="O11" i="6" s="1"/>
  <c r="N13" i="6"/>
  <c r="N11" i="6" s="1"/>
  <c r="M13" i="6"/>
  <c r="M11" i="6" s="1"/>
  <c r="L13" i="6"/>
  <c r="K13" i="6"/>
  <c r="K11" i="6" s="1"/>
  <c r="P5" i="6"/>
  <c r="O5" i="6"/>
  <c r="N5" i="6"/>
  <c r="M5" i="6"/>
  <c r="L5" i="6"/>
  <c r="K5" i="6"/>
  <c r="P11" i="6" l="1"/>
  <c r="K50" i="6"/>
  <c r="M60" i="6"/>
  <c r="K61" i="6"/>
  <c r="O61" i="6"/>
  <c r="P16" i="6"/>
  <c r="N60" i="6"/>
  <c r="M50" i="6"/>
  <c r="L11" i="6"/>
  <c r="K60" i="6"/>
  <c r="O60" i="6"/>
  <c r="N50" i="6"/>
  <c r="N32" i="6"/>
  <c r="N16" i="6"/>
  <c r="K32" i="6"/>
  <c r="O32" i="6"/>
  <c r="O51" i="6" s="1"/>
  <c r="L60" i="6"/>
  <c r="N51" i="6"/>
  <c r="M32" i="6"/>
  <c r="P50" i="6"/>
  <c r="L58" i="6"/>
  <c r="L32" i="6"/>
  <c r="P32" i="6"/>
  <c r="M58" i="6"/>
  <c r="L50" i="6"/>
  <c r="P58" i="6"/>
  <c r="P60" i="6"/>
  <c r="M61" i="6"/>
  <c r="N58" i="6"/>
  <c r="K58" i="6"/>
  <c r="O58" i="6"/>
  <c r="O62" i="6" l="1"/>
  <c r="P61" i="6"/>
  <c r="P62" i="6" s="1"/>
  <c r="K51" i="6"/>
  <c r="K55" i="6" s="1"/>
  <c r="K57" i="6" s="1"/>
  <c r="L61" i="6"/>
  <c r="N61" i="6"/>
  <c r="N55" i="6"/>
  <c r="L51" i="6"/>
  <c r="M51" i="6"/>
  <c r="P51" i="6"/>
  <c r="O55" i="6"/>
  <c r="N57" i="6" l="1"/>
  <c r="L55" i="6"/>
  <c r="O57" i="6"/>
  <c r="P55" i="6"/>
  <c r="M55" i="6"/>
  <c r="M57" i="6" l="1"/>
  <c r="P57" i="6"/>
  <c r="L57" i="6"/>
  <c r="O56" i="1" l="1"/>
  <c r="I50" i="1" l="1"/>
  <c r="J50" i="1"/>
  <c r="N49" i="1" l="1"/>
  <c r="N43" i="1" s="1"/>
  <c r="L50" i="1"/>
  <c r="L49" i="1" s="1"/>
  <c r="L43" i="1" s="1"/>
  <c r="K54" i="1"/>
  <c r="K56" i="1" s="1"/>
  <c r="L56" i="1"/>
  <c r="M56" i="1"/>
  <c r="N56" i="1"/>
  <c r="J54" i="1"/>
  <c r="J56" i="1" s="1"/>
  <c r="I54" i="1"/>
  <c r="I56" i="1" s="1"/>
  <c r="M53" i="1"/>
  <c r="K50" i="1"/>
  <c r="K53" i="1" s="1"/>
  <c r="N22" i="1"/>
  <c r="N21" i="1" s="1"/>
  <c r="J22" i="1"/>
  <c r="K22" i="1"/>
  <c r="L22" i="1"/>
  <c r="M22" i="1"/>
  <c r="I22" i="1"/>
  <c r="J11" i="1"/>
  <c r="K11" i="1"/>
  <c r="L11" i="1"/>
  <c r="M11" i="1"/>
  <c r="N11" i="1"/>
  <c r="I11" i="1"/>
  <c r="J49" i="1" l="1"/>
  <c r="J43" i="1" s="1"/>
  <c r="L21" i="1"/>
  <c r="J21" i="1"/>
  <c r="K49" i="1"/>
  <c r="K43" i="1" s="1"/>
  <c r="K21" i="1" s="1"/>
  <c r="I49" i="1"/>
  <c r="I43" i="1" s="1"/>
  <c r="I21" i="1" s="1"/>
  <c r="N53" i="1"/>
  <c r="L53" i="1"/>
  <c r="M49" i="1"/>
  <c r="M43" i="1" s="1"/>
  <c r="M21" i="1" s="1"/>
</calcChain>
</file>

<file path=xl/sharedStrings.xml><?xml version="1.0" encoding="utf-8"?>
<sst xmlns="http://schemas.openxmlformats.org/spreadsheetml/2006/main" count="433" uniqueCount="305">
  <si>
    <t>Datum zápisu:</t>
  </si>
  <si>
    <t>4. února 2003</t>
  </si>
  <si>
    <t xml:space="preserve">Spisová značka: </t>
  </si>
  <si>
    <t>B 3866 vedená u Krajského soudu v Brně</t>
  </si>
  <si>
    <t xml:space="preserve">Obchodní firma: </t>
  </si>
  <si>
    <t>VINSELEKT MICHLOVSKÝ a.s.</t>
  </si>
  <si>
    <t xml:space="preserve">Sídlo: </t>
  </si>
  <si>
    <t>Rakvice, Luční 858, PSČ 69103</t>
  </si>
  <si>
    <t xml:space="preserve">Identifikační číslo: </t>
  </si>
  <si>
    <t xml:space="preserve">Právní forma: </t>
  </si>
  <si>
    <t>Akciová společnost</t>
  </si>
  <si>
    <t xml:space="preserve">Předmět podnikání: </t>
  </si>
  <si>
    <t>Výroba, obchod a služby neuvedené v přílohách 1 až 3 živnostenského zákona</t>
  </si>
  <si>
    <t>Hostinská činnost</t>
  </si>
  <si>
    <t>A K T I V A</t>
  </si>
  <si>
    <t>skutečný stav ve sledovaném období</t>
  </si>
  <si>
    <t>AKTIVA CELKEM</t>
  </si>
  <si>
    <t>1</t>
  </si>
  <si>
    <t>A.</t>
  </si>
  <si>
    <t>Pohledávky za upsaný základní kapitál</t>
  </si>
  <si>
    <t>2</t>
  </si>
  <si>
    <t>B.</t>
  </si>
  <si>
    <t>Stálá aktiva</t>
  </si>
  <si>
    <t>3</t>
  </si>
  <si>
    <t>I.</t>
  </si>
  <si>
    <t>Dlouhodobý nehmotný majetek</t>
  </si>
  <si>
    <t>4</t>
  </si>
  <si>
    <t>2.1</t>
  </si>
  <si>
    <t>2.2</t>
  </si>
  <si>
    <t>8</t>
  </si>
  <si>
    <t>II.</t>
  </si>
  <si>
    <t>Dlouhodobý hmotný majetek</t>
  </si>
  <si>
    <t>14</t>
  </si>
  <si>
    <t>III.</t>
  </si>
  <si>
    <t>C.</t>
  </si>
  <si>
    <t>Oběžná aktiva</t>
  </si>
  <si>
    <t>37</t>
  </si>
  <si>
    <t>Zásoby</t>
  </si>
  <si>
    <t>38</t>
  </si>
  <si>
    <t xml:space="preserve">Pohledávky </t>
  </si>
  <si>
    <t>46</t>
  </si>
  <si>
    <t>Dlouhodobé pohledávky</t>
  </si>
  <si>
    <t>47</t>
  </si>
  <si>
    <t>Krátkodobé pohledávky</t>
  </si>
  <si>
    <t>57</t>
  </si>
  <si>
    <t>2.3</t>
  </si>
  <si>
    <t>2.4</t>
  </si>
  <si>
    <t>Krátkodobý finanční majetek</t>
  </si>
  <si>
    <t>72</t>
  </si>
  <si>
    <t>IV.</t>
  </si>
  <si>
    <t>Peněžní prostředky</t>
  </si>
  <si>
    <t>75</t>
  </si>
  <si>
    <t>D.</t>
  </si>
  <si>
    <t>Časové rozlišení aktiv</t>
  </si>
  <si>
    <t>78</t>
  </si>
  <si>
    <t>P A S I V A</t>
  </si>
  <si>
    <t>PASIVA CELKEM</t>
  </si>
  <si>
    <t>82</t>
  </si>
  <si>
    <t>Vlastní kapitál</t>
  </si>
  <si>
    <t>83</t>
  </si>
  <si>
    <t>Základní kapitál</t>
  </si>
  <si>
    <t>84</t>
  </si>
  <si>
    <t>85</t>
  </si>
  <si>
    <t>Vlastní podíly (-)</t>
  </si>
  <si>
    <t>86</t>
  </si>
  <si>
    <t>Změny základního kapitálu</t>
  </si>
  <si>
    <t>87</t>
  </si>
  <si>
    <t>Ážio a kapitálové fondy</t>
  </si>
  <si>
    <t>88</t>
  </si>
  <si>
    <t>Ážio</t>
  </si>
  <si>
    <t>89</t>
  </si>
  <si>
    <t>Kapitálové fondy</t>
  </si>
  <si>
    <t>90</t>
  </si>
  <si>
    <t>Ostatní kapitálové fondy</t>
  </si>
  <si>
    <t>91</t>
  </si>
  <si>
    <t>Oceňovací rozdíly z přecenění majetku a závazků (+/-)</t>
  </si>
  <si>
    <t>92</t>
  </si>
  <si>
    <t>Oceňovací rozdíly z přecenění při přeměnách obch korp (+/-)</t>
  </si>
  <si>
    <t>93</t>
  </si>
  <si>
    <t>Rozdíly z přeměn obchodních korporací (+/-)</t>
  </si>
  <si>
    <t>94</t>
  </si>
  <si>
    <t>2.5</t>
  </si>
  <si>
    <t>Rozdíly z ocenění při přeměnách obchodních korporací (+/-)</t>
  </si>
  <si>
    <t>95</t>
  </si>
  <si>
    <t>Fondy ze zisku</t>
  </si>
  <si>
    <t>96</t>
  </si>
  <si>
    <t>Ostatní rezervní fondy</t>
  </si>
  <si>
    <t>97</t>
  </si>
  <si>
    <t>Statutární a ostatní fondy</t>
  </si>
  <si>
    <t>98</t>
  </si>
  <si>
    <t>Výsledek hospodaření minulých let  (+/-)</t>
  </si>
  <si>
    <t>99</t>
  </si>
  <si>
    <t>Nerozdělený zisk min let nebo neuhrazená ztráta min let (+/-)</t>
  </si>
  <si>
    <t>100</t>
  </si>
  <si>
    <t>Jiný výsledek hospodaření minulých let (+/-)</t>
  </si>
  <si>
    <t>101</t>
  </si>
  <si>
    <t>V.</t>
  </si>
  <si>
    <t xml:space="preserve">Výsledek hospodaření běžného účetního období (+/-) </t>
  </si>
  <si>
    <t>102</t>
  </si>
  <si>
    <t>VI.</t>
  </si>
  <si>
    <t>Rozhodnuto o zálohové výplatě podílu na zisku (-)</t>
  </si>
  <si>
    <t>104</t>
  </si>
  <si>
    <t>B. + C.</t>
  </si>
  <si>
    <t>Cizí zdroje</t>
  </si>
  <si>
    <t>105</t>
  </si>
  <si>
    <t>Rezervy</t>
  </si>
  <si>
    <t>106</t>
  </si>
  <si>
    <t>Rezerva na důchody a podobné závazky</t>
  </si>
  <si>
    <t>107</t>
  </si>
  <si>
    <t>Rezerva na daň z příjmů</t>
  </si>
  <si>
    <t>108</t>
  </si>
  <si>
    <t>Rezervy podle zvláštních právních předpisů</t>
  </si>
  <si>
    <t>109</t>
  </si>
  <si>
    <t>Ostatní rezervy</t>
  </si>
  <si>
    <t>110</t>
  </si>
  <si>
    <t>Závazky</t>
  </si>
  <si>
    <t>111</t>
  </si>
  <si>
    <t>Dlouhodobé závazky</t>
  </si>
  <si>
    <t>112</t>
  </si>
  <si>
    <t>Vydané dluhopisy</t>
  </si>
  <si>
    <t>113</t>
  </si>
  <si>
    <t>Závazky k úvěrovým institucím</t>
  </si>
  <si>
    <t>116</t>
  </si>
  <si>
    <t>Závazky – ostatní</t>
  </si>
  <si>
    <t>123</t>
  </si>
  <si>
    <t>Krátkodobé závazky</t>
  </si>
  <si>
    <t>127</t>
  </si>
  <si>
    <t>131</t>
  </si>
  <si>
    <t>137</t>
  </si>
  <si>
    <t>Časové rozlišení pasiv</t>
  </si>
  <si>
    <t>148</t>
  </si>
  <si>
    <t>Výdaje příštích období</t>
  </si>
  <si>
    <t>149</t>
  </si>
  <si>
    <t xml:space="preserve">Výnosy příštích období </t>
  </si>
  <si>
    <t>150</t>
  </si>
  <si>
    <t>22640</t>
  </si>
  <si>
    <t>44879</t>
  </si>
  <si>
    <t>Závazky např. z obchod.vztahů, zaměstnancům apod.</t>
  </si>
  <si>
    <t>177</t>
  </si>
  <si>
    <t>29</t>
  </si>
  <si>
    <t>Horizontální analýza v Kč</t>
  </si>
  <si>
    <t>změna 2015</t>
  </si>
  <si>
    <t xml:space="preserve">změna 2016 </t>
  </si>
  <si>
    <t>změna 2017</t>
  </si>
  <si>
    <t>změna 2018</t>
  </si>
  <si>
    <t>změna 2019</t>
  </si>
  <si>
    <t>Skutečnost v účetním období</t>
  </si>
  <si>
    <t>Tržby z prodeje vlastních výrobků a služeb</t>
  </si>
  <si>
    <t xml:space="preserve">Tržby za prodej zboží </t>
  </si>
  <si>
    <t>Výkonová spotřeba</t>
  </si>
  <si>
    <t>1.</t>
  </si>
  <si>
    <t>Náklady vynaložené na prodané zboží</t>
  </si>
  <si>
    <t>2.</t>
  </si>
  <si>
    <t>Spotřeba materiálu a energie</t>
  </si>
  <si>
    <t>5</t>
  </si>
  <si>
    <t>3.</t>
  </si>
  <si>
    <t>Služby</t>
  </si>
  <si>
    <t>6</t>
  </si>
  <si>
    <t>Změna stavu zásob vlastní činnosti (+/-)</t>
  </si>
  <si>
    <t>7</t>
  </si>
  <si>
    <t>Aktivace (-)</t>
  </si>
  <si>
    <t>Osobní náklady</t>
  </si>
  <si>
    <t>9</t>
  </si>
  <si>
    <t>Mzdové náklady</t>
  </si>
  <si>
    <t>10</t>
  </si>
  <si>
    <t>Náklady na sociální zabezpečení, zdravotní pojištění a ostatní náklady</t>
  </si>
  <si>
    <t>11</t>
  </si>
  <si>
    <t>Náklady na sociální zabezpečení a zdravotní pojištění</t>
  </si>
  <si>
    <t>12</t>
  </si>
  <si>
    <t>Ostatní náklady</t>
  </si>
  <si>
    <t>13</t>
  </si>
  <si>
    <t>E.</t>
  </si>
  <si>
    <t>Úpravy hodnot v provozní oblasti (ř. 15 + 18 + 19)</t>
  </si>
  <si>
    <t>Úpravy hodnot dlouhodobého nehmotného a hmotného majetku (ř. 16 + 17 )</t>
  </si>
  <si>
    <t>15</t>
  </si>
  <si>
    <t>Úpravy hodnot dlouhodobého nehmotného a hmotného majetku - trvalé</t>
  </si>
  <si>
    <t>16</t>
  </si>
  <si>
    <t>Úpravy hodnot dlouhodobého nehmotného a hmotného majetku - dočasné</t>
  </si>
  <si>
    <t>17</t>
  </si>
  <si>
    <t>Úpravy hodnot zásob</t>
  </si>
  <si>
    <t>18</t>
  </si>
  <si>
    <t>Úpravy hodnot pohledávek</t>
  </si>
  <si>
    <t>19</t>
  </si>
  <si>
    <t xml:space="preserve">Ostatní provozní výnosy (ř. 21 + 22 + 23) </t>
  </si>
  <si>
    <t>20</t>
  </si>
  <si>
    <t xml:space="preserve">Tržby z prodaného dlouhodobého majetku </t>
  </si>
  <si>
    <t>21</t>
  </si>
  <si>
    <t>Tržby z prodaného materiálu</t>
  </si>
  <si>
    <t>22</t>
  </si>
  <si>
    <t>Jiné provozní výnosy</t>
  </si>
  <si>
    <t>23</t>
  </si>
  <si>
    <t>F.</t>
  </si>
  <si>
    <t>Ostatní provozní náklady (ř. 25 až 29)</t>
  </si>
  <si>
    <t>24</t>
  </si>
  <si>
    <t>Zůstatková cena prodaného dlouhodobého majetku</t>
  </si>
  <si>
    <t>25</t>
  </si>
  <si>
    <t>Prodaný materiál</t>
  </si>
  <si>
    <t>26</t>
  </si>
  <si>
    <t>Daně a poplatky</t>
  </si>
  <si>
    <t>27</t>
  </si>
  <si>
    <t>4.</t>
  </si>
  <si>
    <t>Rezervy v provozní oblasti a komplexní náklady příštích období</t>
  </si>
  <si>
    <t>28</t>
  </si>
  <si>
    <t>5.</t>
  </si>
  <si>
    <t>Jiné provozní náklady</t>
  </si>
  <si>
    <t>*</t>
  </si>
  <si>
    <t>Provozní výsledek hospodaření (+/-)</t>
  </si>
  <si>
    <t>30</t>
  </si>
  <si>
    <t>Výnosy z dlouhodobého finančního majetku - podíly (ř. 32 + 33)</t>
  </si>
  <si>
    <t>31</t>
  </si>
  <si>
    <t>Výnosy z podílů - ovládaná nebo ovládající osoba</t>
  </si>
  <si>
    <t>32</t>
  </si>
  <si>
    <t>Ostatní výnosy z podílů</t>
  </si>
  <si>
    <t>33</t>
  </si>
  <si>
    <t>G.</t>
  </si>
  <si>
    <t>Náklady vynaložené na prodané podíly</t>
  </si>
  <si>
    <t>34</t>
  </si>
  <si>
    <t>Výnosy z ostatního dlouhodobého finančního majetku (ř. 36 + 37)</t>
  </si>
  <si>
    <t>35</t>
  </si>
  <si>
    <t>Výnosy z ostatního dlouhodobého finančního majetku - ovládaná nebo ovládající osoba</t>
  </si>
  <si>
    <t>36</t>
  </si>
  <si>
    <t>0</t>
  </si>
  <si>
    <t>Ostatní výnosy z ostatního dlouhodobého finančního majetku</t>
  </si>
  <si>
    <t>H.</t>
  </si>
  <si>
    <t>Náklady související s ostatním dlouhodobým finančním majetkem</t>
  </si>
  <si>
    <t>Výnosové úroky a podobné výnosy  (ř. 40 + 41)</t>
  </si>
  <si>
    <t>39</t>
  </si>
  <si>
    <t>Výnosové úroky a podobné výnosy - ovládaná nebo ovládající osoba</t>
  </si>
  <si>
    <t>40</t>
  </si>
  <si>
    <t>Ostatní výnosové úroky a podobné výnosy</t>
  </si>
  <si>
    <t>41</t>
  </si>
  <si>
    <t>Úpravy hodnot a rezervy ve finanční oblasti</t>
  </si>
  <si>
    <t>42</t>
  </si>
  <si>
    <t>J.</t>
  </si>
  <si>
    <t>Nákladové úroky a podobné náklady  (ř. 44 + 45)</t>
  </si>
  <si>
    <t>43</t>
  </si>
  <si>
    <t>Nákladové úroky a podobné náklady - ovládaná nebo ovládající osoba</t>
  </si>
  <si>
    <t>44</t>
  </si>
  <si>
    <t>Ostatní nákladové úroky a podobné náklady</t>
  </si>
  <si>
    <t>45</t>
  </si>
  <si>
    <t>VII.</t>
  </si>
  <si>
    <t>Ostatní finanční výnosy</t>
  </si>
  <si>
    <t>K.</t>
  </si>
  <si>
    <t>Ostatní finanční náklady</t>
  </si>
  <si>
    <t>Finanční výsledek hospodaření ( +/- )</t>
  </si>
  <si>
    <t>48</t>
  </si>
  <si>
    <t>**</t>
  </si>
  <si>
    <t>Výsledek hospodaření  před zdaněním (+/-)  (ř. 30 + 48)</t>
  </si>
  <si>
    <t>49</t>
  </si>
  <si>
    <t>L.</t>
  </si>
  <si>
    <t>Daň z příjmů  (ř. 51 + 52)</t>
  </si>
  <si>
    <t>50</t>
  </si>
  <si>
    <t>Daň z příjmů splatná</t>
  </si>
  <si>
    <t>51</t>
  </si>
  <si>
    <t>Daň z příjmů odložená ( +/- )</t>
  </si>
  <si>
    <t>52</t>
  </si>
  <si>
    <t>Výsledek hospodaření po zdanění  ( +/- ) (ř. 49 - 50)</t>
  </si>
  <si>
    <t>53</t>
  </si>
  <si>
    <t>M.</t>
  </si>
  <si>
    <t>Převod podílu na výsledku hospodaření společníkům (+/-)</t>
  </si>
  <si>
    <t>54</t>
  </si>
  <si>
    <t>***</t>
  </si>
  <si>
    <t>Výsledek hospodaření za účetní období (+/-)  (ř. 53 - 54)</t>
  </si>
  <si>
    <t>55</t>
  </si>
  <si>
    <t>Čistý obrat za účetní období = I. + II. + III. + IV. + V. + VI. + VII</t>
  </si>
  <si>
    <t>56</t>
  </si>
  <si>
    <t>200</t>
  </si>
  <si>
    <t>Poměrová analýza</t>
  </si>
  <si>
    <t>Ukazatele likvidity</t>
  </si>
  <si>
    <t>Okamžitá likvidita = pohot. peněžní prostředky / krátkodobé cizí zdroje</t>
  </si>
  <si>
    <t>Pohotová likvidita = (OA-zásoby)/krátkodobé cizí zdroje</t>
  </si>
  <si>
    <t>Běžná likvidita = oběžná aktiva/krátkodobé cizí zdroje</t>
  </si>
  <si>
    <t>Pracovní kapitál = oběžná aktiva - krátkodobé cizí zdroje</t>
  </si>
  <si>
    <t>Ukazatele rentability</t>
  </si>
  <si>
    <t>ROI = EAT / celková aktiva    (rentabilita investic)</t>
  </si>
  <si>
    <t>ROA = EBIT / celková aktiva</t>
  </si>
  <si>
    <t>ROE = EAT / vlastní kapitál   (rentabilita vlastního kapitálu)</t>
  </si>
  <si>
    <t>Rentabilita tržeb = EAT / tržby     (ROS)</t>
  </si>
  <si>
    <t>Nákladovost = 1 - (rentabilita tržeb)</t>
  </si>
  <si>
    <t>Rentabilita nákladů = EAT/ náklady (ROC)</t>
  </si>
  <si>
    <t>Ukazatele aktivity</t>
  </si>
  <si>
    <t>Obratovost zásob = tržby / zásoby</t>
  </si>
  <si>
    <t>Obrátka zásob = 365 / obratovost zásob (ve dnech)</t>
  </si>
  <si>
    <t>Obratovost pohledávek = tržby / pohledávky</t>
  </si>
  <si>
    <t>Obrátka pohledávek = 365 / obratovost pohledávek (ve dnech)</t>
  </si>
  <si>
    <t>Obratovost závazků = tržby / závazky</t>
  </si>
  <si>
    <t>Obrátka závazků = 365 / obratovost závazků (ve dnech)</t>
  </si>
  <si>
    <t>Doba dodavatelského úvěru</t>
  </si>
  <si>
    <t>Ukazatele zadluženosti</t>
  </si>
  <si>
    <t>Debt ratio = celkové cizí zdroje / celková aktiva</t>
  </si>
  <si>
    <t>Equity ratio = vlastní kapitál / celková aktiva</t>
  </si>
  <si>
    <t>Finanční páka = celková aktiva / vlastní kapitál</t>
  </si>
  <si>
    <t>Debt/equity ratio = celkové cizí zdroje / vlastní kapitál</t>
  </si>
  <si>
    <t>Úrokové krytí = (EBIT) / úroky placené</t>
  </si>
  <si>
    <t>Možnost dalšího zadlužení</t>
  </si>
  <si>
    <t>Horizontální analýza v %</t>
  </si>
  <si>
    <t>454</t>
  </si>
  <si>
    <t>Max.úroková míra = fin.náklady /(vl.kapitál+bank.úvěry+emit.obligace)</t>
  </si>
  <si>
    <t>změna 2020</t>
  </si>
  <si>
    <t>změna 2021</t>
  </si>
  <si>
    <t>Suma výnosů</t>
  </si>
  <si>
    <t>Suma nákladů</t>
  </si>
  <si>
    <t>370</t>
  </si>
  <si>
    <t>337</t>
  </si>
  <si>
    <t>změna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</si>
</sst>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_-* #,##0_-;\-* #,##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E994"/>
        <bgColor rgb="FFFFDE59"/>
      </patternFill>
    </fill>
    <fill>
      <patternFill patternType="solid">
        <fgColor rgb="FFFFDE59"/>
        <bgColor rgb="FFFFD428"/>
      </patternFill>
    </fill>
    <fill>
      <patternFill patternType="solid">
        <fgColor rgb="FFFFD428"/>
        <bgColor rgb="FFFFDE59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E6EF"/>
        <bgColor rgb="FFCC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rgb="FFFFDE59"/>
      </patternFill>
    </fill>
    <fill>
      <patternFill patternType="solid">
        <fgColor theme="4" tint="0.79998168889431442"/>
        <bgColor rgb="FFCCFFFF"/>
      </patternFill>
    </fill>
  </fills>
  <borders count="3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2" applyAlignment="1">
      <alignment vertical="center" wrapText="1"/>
    </xf>
    <xf numFmtId="0" fontId="2" fillId="0" borderId="0" xfId="2"/>
    <xf numFmtId="0" fontId="2" fillId="0" borderId="0" xfId="2" applyAlignment="1">
      <alignment horizontal="left" vertical="center" wrapText="1"/>
    </xf>
    <xf numFmtId="0" fontId="2" fillId="0" borderId="0" xfId="2" applyAlignment="1">
      <alignment vertical="top" wrapText="1"/>
    </xf>
    <xf numFmtId="0" fontId="4" fillId="2" borderId="0" xfId="0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left" vertical="center"/>
    </xf>
    <xf numFmtId="49" fontId="4" fillId="3" borderId="15" xfId="0" applyNumberFormat="1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 applyProtection="1">
      <alignment vertical="center"/>
      <protection locked="0"/>
    </xf>
    <xf numFmtId="49" fontId="0" fillId="2" borderId="0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vertical="center"/>
    </xf>
    <xf numFmtId="0" fontId="4" fillId="3" borderId="19" xfId="0" applyFont="1" applyFill="1" applyBorder="1" applyAlignment="1"/>
    <xf numFmtId="0" fontId="5" fillId="2" borderId="19" xfId="0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0" borderId="19" xfId="0" applyFont="1" applyBorder="1" applyAlignment="1">
      <alignment vertical="center"/>
    </xf>
    <xf numFmtId="0" fontId="4" fillId="0" borderId="19" xfId="0" applyFont="1" applyBorder="1" applyAlignment="1"/>
    <xf numFmtId="0" fontId="4" fillId="6" borderId="19" xfId="0" applyFont="1" applyFill="1" applyBorder="1" applyAlignment="1">
      <alignment vertical="center"/>
    </xf>
    <xf numFmtId="0" fontId="4" fillId="6" borderId="19" xfId="0" applyFont="1" applyFill="1" applyBorder="1" applyAlignment="1"/>
    <xf numFmtId="0" fontId="5" fillId="0" borderId="19" xfId="0" applyFont="1" applyBorder="1" applyAlignment="1">
      <alignment horizontal="left" vertical="center"/>
    </xf>
    <xf numFmtId="0" fontId="4" fillId="2" borderId="19" xfId="0" applyFont="1" applyFill="1" applyBorder="1" applyAlignment="1">
      <alignment vertical="center"/>
    </xf>
    <xf numFmtId="49" fontId="4" fillId="3" borderId="21" xfId="0" applyNumberFormat="1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/>
    </xf>
    <xf numFmtId="49" fontId="4" fillId="4" borderId="23" xfId="0" applyNumberFormat="1" applyFont="1" applyFill="1" applyBorder="1" applyAlignment="1">
      <alignment horizontal="center" vertical="center"/>
    </xf>
    <xf numFmtId="49" fontId="4" fillId="3" borderId="23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49" fontId="4" fillId="5" borderId="23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/>
    </xf>
    <xf numFmtId="3" fontId="5" fillId="4" borderId="22" xfId="0" applyNumberFormat="1" applyFont="1" applyFill="1" applyBorder="1" applyAlignment="1">
      <alignment vertical="center"/>
    </xf>
    <xf numFmtId="3" fontId="5" fillId="3" borderId="22" xfId="0" applyNumberFormat="1" applyFont="1" applyFill="1" applyBorder="1" applyAlignment="1">
      <alignment vertical="center"/>
    </xf>
    <xf numFmtId="3" fontId="5" fillId="2" borderId="22" xfId="0" applyNumberFormat="1" applyFont="1" applyFill="1" applyBorder="1" applyAlignment="1">
      <alignment vertical="center"/>
    </xf>
    <xf numFmtId="49" fontId="4" fillId="5" borderId="22" xfId="0" applyNumberFormat="1" applyFont="1" applyFill="1" applyBorder="1" applyAlignment="1">
      <alignment horizontal="center" vertical="center"/>
    </xf>
    <xf numFmtId="0" fontId="4" fillId="0" borderId="22" xfId="0" applyFont="1" applyBorder="1" applyAlignment="1"/>
    <xf numFmtId="3" fontId="4" fillId="5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/>
    <xf numFmtId="49" fontId="4" fillId="6" borderId="22" xfId="0" applyNumberFormat="1" applyFont="1" applyFill="1" applyBorder="1" applyAlignment="1">
      <alignment horizontal="center" vertical="center"/>
    </xf>
    <xf numFmtId="0" fontId="4" fillId="6" borderId="22" xfId="0" applyFont="1" applyFill="1" applyBorder="1" applyAlignment="1"/>
    <xf numFmtId="3" fontId="4" fillId="6" borderId="22" xfId="0" applyNumberFormat="1" applyFont="1" applyFill="1" applyBorder="1" applyAlignment="1">
      <alignment vertical="center"/>
    </xf>
    <xf numFmtId="3" fontId="5" fillId="2" borderId="22" xfId="0" applyNumberFormat="1" applyFont="1" applyFill="1" applyBorder="1" applyAlignment="1">
      <alignment horizontal="right" vertical="center"/>
    </xf>
    <xf numFmtId="49" fontId="4" fillId="5" borderId="22" xfId="0" applyNumberFormat="1" applyFont="1" applyFill="1" applyBorder="1" applyAlignment="1">
      <alignment horizontal="right" vertical="center"/>
    </xf>
    <xf numFmtId="0" fontId="4" fillId="5" borderId="22" xfId="0" applyNumberFormat="1" applyFont="1" applyFill="1" applyBorder="1" applyAlignment="1">
      <alignment horizontal="right" vertical="center"/>
    </xf>
    <xf numFmtId="3" fontId="4" fillId="5" borderId="22" xfId="0" applyNumberFormat="1" applyFont="1" applyFill="1" applyBorder="1" applyAlignment="1">
      <alignment vertical="center"/>
    </xf>
    <xf numFmtId="49" fontId="4" fillId="3" borderId="17" xfId="0" applyNumberFormat="1" applyFont="1" applyFill="1" applyBorder="1" applyAlignment="1">
      <alignment horizontal="left" vertical="center"/>
    </xf>
    <xf numFmtId="49" fontId="4" fillId="3" borderId="0" xfId="0" applyNumberFormat="1" applyFont="1" applyFill="1" applyBorder="1" applyAlignment="1">
      <alignment horizontal="left" vertical="center"/>
    </xf>
    <xf numFmtId="49" fontId="4" fillId="3" borderId="18" xfId="0" applyNumberFormat="1" applyFont="1" applyFill="1" applyBorder="1" applyAlignment="1">
      <alignment horizontal="left" vertical="center"/>
    </xf>
    <xf numFmtId="49" fontId="4" fillId="4" borderId="22" xfId="0" applyNumberFormat="1" applyFont="1" applyFill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  <protection hidden="1"/>
    </xf>
    <xf numFmtId="0" fontId="4" fillId="3" borderId="26" xfId="0" applyFont="1" applyFill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hidden="1"/>
    </xf>
    <xf numFmtId="0" fontId="4" fillId="3" borderId="30" xfId="0" applyFont="1" applyFill="1" applyBorder="1" applyAlignment="1" applyProtection="1">
      <alignment horizontal="center" vertical="center"/>
      <protection hidden="1"/>
    </xf>
    <xf numFmtId="0" fontId="0" fillId="3" borderId="0" xfId="0" applyFont="1" applyFill="1" applyBorder="1" applyAlignment="1" applyProtection="1">
      <alignment horizontal="center" vertical="center"/>
      <protection hidden="1"/>
    </xf>
    <xf numFmtId="0" fontId="0" fillId="3" borderId="11" xfId="0" applyFont="1" applyFill="1" applyBorder="1" applyAlignment="1" applyProtection="1">
      <alignment horizontal="center" vertical="center"/>
      <protection hidden="1"/>
    </xf>
    <xf numFmtId="0" fontId="4" fillId="3" borderId="3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8" fillId="0" borderId="0" xfId="2" applyFont="1"/>
    <xf numFmtId="0" fontId="9" fillId="0" borderId="0" xfId="2" applyFont="1"/>
    <xf numFmtId="10" fontId="9" fillId="0" borderId="0" xfId="2" applyNumberFormat="1" applyFont="1"/>
    <xf numFmtId="0" fontId="10" fillId="11" borderId="22" xfId="2" applyFont="1" applyFill="1" applyBorder="1"/>
    <xf numFmtId="0" fontId="10" fillId="11" borderId="22" xfId="0" applyFont="1" applyFill="1" applyBorder="1" applyAlignment="1">
      <alignment horizontal="center"/>
    </xf>
    <xf numFmtId="0" fontId="10" fillId="11" borderId="33" xfId="0" applyFont="1" applyFill="1" applyBorder="1" applyAlignment="1">
      <alignment horizontal="center"/>
    </xf>
    <xf numFmtId="0" fontId="9" fillId="7" borderId="22" xfId="2" applyFont="1" applyFill="1" applyBorder="1"/>
    <xf numFmtId="2" fontId="9" fillId="0" borderId="22" xfId="2" applyNumberFormat="1" applyFont="1" applyBorder="1"/>
    <xf numFmtId="3" fontId="9" fillId="0" borderId="22" xfId="2" applyNumberFormat="1" applyFont="1" applyBorder="1"/>
    <xf numFmtId="10" fontId="9" fillId="0" borderId="22" xfId="2" applyNumberFormat="1" applyFont="1" applyFill="1" applyBorder="1"/>
    <xf numFmtId="10" fontId="9" fillId="0" borderId="22" xfId="2" applyNumberFormat="1" applyFont="1" applyBorder="1"/>
    <xf numFmtId="2" fontId="9" fillId="0" borderId="22" xfId="2" applyNumberFormat="1" applyFont="1" applyFill="1" applyBorder="1"/>
    <xf numFmtId="0" fontId="9" fillId="7" borderId="22" xfId="2" applyFont="1" applyFill="1" applyBorder="1" applyAlignment="1">
      <alignment wrapText="1"/>
    </xf>
    <xf numFmtId="10" fontId="9" fillId="0" borderId="22" xfId="2" applyNumberFormat="1" applyFont="1" applyFill="1" applyBorder="1" applyAlignment="1">
      <alignment wrapText="1"/>
    </xf>
    <xf numFmtId="2" fontId="9" fillId="0" borderId="22" xfId="2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9" fontId="0" fillId="12" borderId="22" xfId="0" applyNumberFormat="1" applyFont="1" applyFill="1" applyBorder="1" applyAlignment="1" applyProtection="1">
      <alignment horizontal="center" vertical="center"/>
      <protection hidden="1"/>
    </xf>
    <xf numFmtId="164" fontId="7" fillId="9" borderId="22" xfId="1" applyNumberFormat="1" applyFont="1" applyFill="1" applyBorder="1" applyAlignment="1" applyProtection="1">
      <alignment horizontal="right" vertical="center"/>
      <protection locked="0"/>
    </xf>
    <xf numFmtId="3" fontId="7" fillId="9" borderId="22" xfId="0" applyNumberFormat="1" applyFont="1" applyFill="1" applyBorder="1" applyAlignment="1" applyProtection="1">
      <alignment vertical="center"/>
      <protection locked="0"/>
    </xf>
    <xf numFmtId="0" fontId="0" fillId="9" borderId="22" xfId="0" applyFill="1" applyBorder="1"/>
    <xf numFmtId="49" fontId="0" fillId="2" borderId="22" xfId="0" applyNumberFormat="1" applyFont="1" applyFill="1" applyBorder="1" applyAlignment="1" applyProtection="1">
      <alignment horizontal="center" vertical="center"/>
      <protection hidden="1"/>
    </xf>
    <xf numFmtId="3" fontId="7" fillId="2" borderId="22" xfId="0" applyNumberFormat="1" applyFont="1" applyFill="1" applyBorder="1" applyAlignment="1" applyProtection="1">
      <alignment vertical="center"/>
      <protection hidden="1"/>
    </xf>
    <xf numFmtId="49" fontId="0" fillId="5" borderId="22" xfId="0" applyNumberFormat="1" applyFont="1" applyFill="1" applyBorder="1" applyAlignment="1" applyProtection="1">
      <alignment horizontal="center" vertical="center"/>
      <protection hidden="1"/>
    </xf>
    <xf numFmtId="164" fontId="1" fillId="0" borderId="22" xfId="1" applyNumberFormat="1" applyBorder="1" applyAlignment="1" applyProtection="1">
      <alignment horizontal="center" vertical="center"/>
      <protection hidden="1"/>
    </xf>
    <xf numFmtId="0" fontId="0" fillId="5" borderId="22" xfId="0" applyNumberFormat="1" applyFont="1" applyFill="1" applyBorder="1" applyAlignment="1" applyProtection="1">
      <alignment horizontal="right" vertical="center"/>
      <protection locked="0"/>
    </xf>
    <xf numFmtId="3" fontId="0" fillId="5" borderId="22" xfId="0" applyNumberFormat="1" applyFont="1" applyFill="1" applyBorder="1" applyAlignment="1" applyProtection="1">
      <alignment vertical="center"/>
      <protection locked="0"/>
    </xf>
    <xf numFmtId="164" fontId="1" fillId="0" borderId="22" xfId="1" applyNumberFormat="1" applyBorder="1" applyAlignment="1" applyProtection="1">
      <alignment horizontal="right" vertical="center"/>
      <protection locked="0"/>
    </xf>
    <xf numFmtId="3" fontId="0" fillId="5" borderId="22" xfId="0" applyNumberFormat="1" applyFont="1" applyFill="1" applyBorder="1" applyAlignment="1" applyProtection="1">
      <alignment horizontal="right" vertical="center"/>
      <protection locked="0"/>
    </xf>
    <xf numFmtId="3" fontId="7" fillId="10" borderId="22" xfId="0" applyNumberFormat="1" applyFont="1" applyFill="1" applyBorder="1" applyAlignment="1" applyProtection="1">
      <alignment horizontal="right" vertical="center"/>
      <protection locked="0"/>
    </xf>
    <xf numFmtId="3" fontId="7" fillId="2" borderId="22" xfId="0" applyNumberFormat="1" applyFont="1" applyFill="1" applyBorder="1" applyAlignment="1">
      <alignment vertical="center"/>
    </xf>
    <xf numFmtId="164" fontId="1" fillId="0" borderId="22" xfId="1" applyNumberFormat="1" applyBorder="1" applyAlignment="1" applyProtection="1">
      <alignment horizontal="right" vertical="center"/>
      <protection hidden="1"/>
    </xf>
    <xf numFmtId="49" fontId="0" fillId="6" borderId="22" xfId="0" applyNumberFormat="1" applyFont="1" applyFill="1" applyBorder="1" applyAlignment="1" applyProtection="1">
      <alignment horizontal="center" vertical="center"/>
      <protection hidden="1"/>
    </xf>
    <xf numFmtId="3" fontId="0" fillId="6" borderId="22" xfId="0" applyNumberFormat="1" applyFont="1" applyFill="1" applyBorder="1" applyAlignment="1">
      <alignment vertical="center"/>
    </xf>
    <xf numFmtId="3" fontId="0" fillId="5" borderId="22" xfId="0" applyNumberFormat="1" applyFont="1" applyFill="1" applyBorder="1" applyAlignment="1" applyProtection="1">
      <alignment horizontal="right" vertical="center"/>
      <protection hidden="1"/>
    </xf>
    <xf numFmtId="49" fontId="0" fillId="13" borderId="22" xfId="0" applyNumberFormat="1" applyFont="1" applyFill="1" applyBorder="1" applyAlignment="1" applyProtection="1">
      <alignment horizontal="center" vertical="center"/>
      <protection hidden="1"/>
    </xf>
    <xf numFmtId="3" fontId="7" fillId="13" borderId="22" xfId="0" applyNumberFormat="1" applyFont="1" applyFill="1" applyBorder="1" applyAlignment="1" applyProtection="1">
      <alignment vertical="center"/>
      <protection hidden="1"/>
    </xf>
    <xf numFmtId="0" fontId="0" fillId="5" borderId="22" xfId="0" applyNumberFormat="1" applyFont="1" applyFill="1" applyBorder="1" applyAlignment="1" applyProtection="1">
      <alignment horizontal="right" vertical="center"/>
      <protection hidden="1"/>
    </xf>
    <xf numFmtId="3" fontId="0" fillId="0" borderId="22" xfId="0" applyNumberFormat="1" applyBorder="1"/>
    <xf numFmtId="49" fontId="0" fillId="3" borderId="22" xfId="0" applyNumberFormat="1" applyFont="1" applyFill="1" applyBorder="1" applyAlignment="1" applyProtection="1">
      <alignment horizontal="center" vertical="center"/>
      <protection hidden="1"/>
    </xf>
    <xf numFmtId="3" fontId="7" fillId="3" borderId="22" xfId="0" applyNumberFormat="1" applyFont="1" applyFill="1" applyBorder="1" applyAlignment="1">
      <alignment vertical="center"/>
    </xf>
    <xf numFmtId="49" fontId="0" fillId="8" borderId="22" xfId="0" applyNumberFormat="1" applyFont="1" applyFill="1" applyBorder="1" applyAlignment="1" applyProtection="1">
      <alignment horizontal="center" vertical="center"/>
      <protection hidden="1"/>
    </xf>
    <xf numFmtId="3" fontId="7" fillId="8" borderId="22" xfId="0" applyNumberFormat="1" applyFont="1" applyFill="1" applyBorder="1" applyAlignment="1">
      <alignment vertical="center"/>
    </xf>
    <xf numFmtId="49" fontId="0" fillId="5" borderId="22" xfId="0" applyNumberFormat="1" applyFont="1" applyFill="1" applyBorder="1" applyAlignment="1" applyProtection="1">
      <alignment horizontal="right" vertical="center"/>
      <protection hidden="1"/>
    </xf>
    <xf numFmtId="3" fontId="7" fillId="10" borderId="22" xfId="0" applyNumberFormat="1" applyFont="1" applyFill="1" applyBorder="1" applyAlignment="1" applyProtection="1">
      <alignment vertical="center"/>
      <protection locked="0"/>
    </xf>
    <xf numFmtId="3" fontId="0" fillId="5" borderId="22" xfId="0" applyNumberFormat="1" applyFont="1" applyFill="1" applyBorder="1" applyAlignment="1" applyProtection="1">
      <alignment horizontal="center" vertical="center"/>
      <protection hidden="1"/>
    </xf>
    <xf numFmtId="3" fontId="6" fillId="8" borderId="22" xfId="0" applyNumberFormat="1" applyFont="1" applyFill="1" applyBorder="1" applyAlignment="1" applyProtection="1">
      <alignment vertical="center"/>
      <protection hidden="1"/>
    </xf>
    <xf numFmtId="0" fontId="6" fillId="2" borderId="22" xfId="0" applyNumberFormat="1" applyFont="1" applyFill="1" applyBorder="1" applyAlignment="1" applyProtection="1">
      <alignment horizontal="right" vertical="center"/>
      <protection hidden="1"/>
    </xf>
    <xf numFmtId="49" fontId="6" fillId="2" borderId="22" xfId="0" applyNumberFormat="1" applyFont="1" applyFill="1" applyBorder="1" applyAlignment="1" applyProtection="1">
      <alignment horizontal="center" vertical="center"/>
      <protection hidden="1"/>
    </xf>
    <xf numFmtId="3" fontId="0" fillId="2" borderId="2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10" fontId="7" fillId="9" borderId="22" xfId="3" applyNumberFormat="1" applyFont="1" applyFill="1" applyBorder="1" applyAlignment="1" applyProtection="1">
      <alignment vertical="center"/>
      <protection locked="0"/>
    </xf>
    <xf numFmtId="10" fontId="7" fillId="2" borderId="22" xfId="3" applyNumberFormat="1" applyFont="1" applyFill="1" applyBorder="1" applyAlignment="1" applyProtection="1">
      <alignment vertical="center"/>
      <protection hidden="1"/>
    </xf>
    <xf numFmtId="10" fontId="0" fillId="5" borderId="22" xfId="3" applyNumberFormat="1" applyFont="1" applyFill="1" applyBorder="1" applyAlignment="1" applyProtection="1">
      <alignment vertical="center"/>
      <protection locked="0"/>
    </xf>
    <xf numFmtId="10" fontId="7" fillId="10" borderId="22" xfId="3" applyNumberFormat="1" applyFont="1" applyFill="1" applyBorder="1" applyAlignment="1" applyProtection="1">
      <alignment horizontal="right" vertical="center"/>
      <protection locked="0"/>
    </xf>
    <xf numFmtId="10" fontId="7" fillId="2" borderId="22" xfId="3" applyNumberFormat="1" applyFont="1" applyFill="1" applyBorder="1" applyAlignment="1">
      <alignment vertical="center"/>
    </xf>
    <xf numFmtId="10" fontId="0" fillId="6" borderId="22" xfId="3" applyNumberFormat="1" applyFont="1" applyFill="1" applyBorder="1" applyAlignment="1">
      <alignment vertical="center"/>
    </xf>
    <xf numFmtId="10" fontId="0" fillId="0" borderId="22" xfId="3" applyNumberFormat="1" applyFont="1" applyBorder="1"/>
    <xf numFmtId="10" fontId="7" fillId="13" borderId="22" xfId="3" applyNumberFormat="1" applyFont="1" applyFill="1" applyBorder="1" applyAlignment="1" applyProtection="1">
      <alignment vertical="center"/>
      <protection hidden="1"/>
    </xf>
    <xf numFmtId="10" fontId="7" fillId="3" borderId="22" xfId="3" applyNumberFormat="1" applyFont="1" applyFill="1" applyBorder="1" applyAlignment="1">
      <alignment vertical="center"/>
    </xf>
    <xf numFmtId="10" fontId="7" fillId="8" borderId="22" xfId="3" applyNumberFormat="1" applyFont="1" applyFill="1" applyBorder="1" applyAlignment="1">
      <alignment vertical="center"/>
    </xf>
    <xf numFmtId="10" fontId="7" fillId="10" borderId="22" xfId="3" applyNumberFormat="1" applyFont="1" applyFill="1" applyBorder="1" applyAlignment="1" applyProtection="1">
      <alignment vertical="center"/>
      <protection locked="0"/>
    </xf>
    <xf numFmtId="10" fontId="0" fillId="2" borderId="22" xfId="3" applyNumberFormat="1" applyFont="1" applyFill="1" applyBorder="1" applyAlignment="1" applyProtection="1">
      <alignment vertical="center"/>
      <protection locked="0"/>
    </xf>
    <xf numFmtId="10" fontId="0" fillId="5" borderId="22" xfId="3" applyNumberFormat="1" applyFont="1" applyFill="1" applyBorder="1" applyAlignment="1" applyProtection="1">
      <alignment horizontal="right" vertical="center"/>
      <protection hidden="1"/>
    </xf>
    <xf numFmtId="10" fontId="6" fillId="8" borderId="22" xfId="3" applyNumberFormat="1" applyFont="1" applyFill="1" applyBorder="1" applyAlignment="1" applyProtection="1">
      <alignment vertical="center"/>
      <protection hidden="1"/>
    </xf>
    <xf numFmtId="10" fontId="6" fillId="2" borderId="22" xfId="3" applyNumberFormat="1" applyFont="1" applyFill="1" applyBorder="1" applyAlignment="1" applyProtection="1">
      <alignment horizontal="center" vertical="center"/>
      <protection hidden="1"/>
    </xf>
    <xf numFmtId="164" fontId="0" fillId="0" borderId="22" xfId="0" applyNumberFormat="1" applyBorder="1" applyAlignment="1">
      <alignment horizontal="right"/>
    </xf>
    <xf numFmtId="10" fontId="0" fillId="0" borderId="0" xfId="3" applyNumberFormat="1" applyFont="1"/>
    <xf numFmtId="0" fontId="5" fillId="3" borderId="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4" fillId="0" borderId="24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4" borderId="22" xfId="0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4" fillId="6" borderId="24" xfId="0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5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6" borderId="22" xfId="0" applyFont="1" applyFill="1" applyBorder="1" applyAlignment="1">
      <alignment vertical="center" wrapText="1"/>
    </xf>
    <xf numFmtId="0" fontId="4" fillId="6" borderId="22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23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/>
      <protection hidden="1"/>
    </xf>
    <xf numFmtId="0" fontId="5" fillId="12" borderId="22" xfId="0" applyFont="1" applyFill="1" applyBorder="1" applyAlignment="1" applyProtection="1">
      <alignment vertical="center"/>
      <protection hidden="1"/>
    </xf>
    <xf numFmtId="0" fontId="5" fillId="12" borderId="34" xfId="0" applyFont="1" applyFill="1" applyBorder="1" applyAlignment="1" applyProtection="1">
      <alignment vertical="center"/>
      <protection hidden="1"/>
    </xf>
    <xf numFmtId="0" fontId="4" fillId="3" borderId="27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vertical="center"/>
      <protection hidden="1"/>
    </xf>
    <xf numFmtId="0" fontId="5" fillId="2" borderId="34" xfId="0" applyFont="1" applyFill="1" applyBorder="1" applyAlignment="1" applyProtection="1">
      <alignment vertical="center"/>
      <protection hidden="1"/>
    </xf>
    <xf numFmtId="0" fontId="4" fillId="6" borderId="22" xfId="0" applyFont="1" applyFill="1" applyBorder="1" applyAlignment="1" applyProtection="1">
      <alignment vertical="center" wrapText="1"/>
      <protection hidden="1"/>
    </xf>
    <xf numFmtId="0" fontId="4" fillId="6" borderId="34" xfId="0" applyFont="1" applyFill="1" applyBorder="1" applyAlignment="1" applyProtection="1">
      <alignment vertical="center" wrapText="1"/>
      <protection hidden="1"/>
    </xf>
    <xf numFmtId="0" fontId="4" fillId="3" borderId="28" xfId="0" applyFont="1" applyFill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vertical="center"/>
      <protection hidden="1"/>
    </xf>
    <xf numFmtId="0" fontId="4" fillId="0" borderId="34" xfId="0" applyFont="1" applyBorder="1" applyAlignment="1" applyProtection="1">
      <alignment vertical="center"/>
      <protection hidden="1"/>
    </xf>
    <xf numFmtId="0" fontId="4" fillId="3" borderId="29" xfId="0" applyFont="1" applyFill="1" applyBorder="1" applyAlignment="1" applyProtection="1">
      <alignment horizontal="center" vertical="center"/>
      <protection hidden="1"/>
    </xf>
    <xf numFmtId="0" fontId="4" fillId="6" borderId="22" xfId="0" applyFont="1" applyFill="1" applyBorder="1" applyAlignment="1" applyProtection="1">
      <alignment vertical="center"/>
      <protection hidden="1"/>
    </xf>
    <xf numFmtId="0" fontId="4" fillId="6" borderId="34" xfId="0" applyFont="1" applyFill="1" applyBorder="1" applyAlignment="1" applyProtection="1">
      <alignment vertical="center"/>
      <protection hidden="1"/>
    </xf>
    <xf numFmtId="0" fontId="5" fillId="13" borderId="22" xfId="0" applyFont="1" applyFill="1" applyBorder="1" applyAlignment="1" applyProtection="1">
      <alignment vertical="center"/>
      <protection hidden="1"/>
    </xf>
    <xf numFmtId="0" fontId="5" fillId="13" borderId="34" xfId="0" applyFont="1" applyFill="1" applyBorder="1" applyAlignment="1" applyProtection="1">
      <alignment vertical="center"/>
      <protection hidden="1"/>
    </xf>
    <xf numFmtId="0" fontId="4" fillId="3" borderId="32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left" vertical="center"/>
    </xf>
    <xf numFmtId="0" fontId="5" fillId="8" borderId="34" xfId="0" applyFont="1" applyFill="1" applyBorder="1" applyAlignment="1">
      <alignment horizontal="left" vertical="center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5" fillId="3" borderId="31" xfId="0" applyFont="1" applyFill="1" applyBorder="1" applyAlignment="1" applyProtection="1">
      <alignment vertical="center"/>
      <protection hidden="1"/>
    </xf>
    <xf numFmtId="0" fontId="5" fillId="3" borderId="35" xfId="0" applyFont="1" applyFill="1" applyBorder="1" applyAlignment="1" applyProtection="1">
      <alignment vertical="center"/>
      <protection hidden="1"/>
    </xf>
    <xf numFmtId="0" fontId="5" fillId="2" borderId="22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3" borderId="2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center" vertical="center"/>
    </xf>
  </cellXfs>
  <cellStyles count="4">
    <cellStyle name="Čárka" xfId="1" builtinId="3"/>
    <cellStyle name="Normální" xfId="0" builtinId="0"/>
    <cellStyle name="Normální 2" xfId="2" xr:uid="{00000000-0005-0000-0000-000002000000}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workbookViewId="0">
      <selection activeCell="B23" sqref="B23"/>
    </sheetView>
  </sheetViews>
  <sheetFormatPr defaultColWidth="9.109375" defaultRowHeight="13.2" x14ac:dyDescent="0.25"/>
  <cols>
    <col min="1" max="1" width="9.109375" style="2"/>
    <col min="2" max="2" width="50.5546875" style="2" customWidth="1"/>
    <col min="3" max="16384" width="9.109375" style="2"/>
  </cols>
  <sheetData>
    <row r="1" spans="1:2" ht="26.4" x14ac:dyDescent="0.25">
      <c r="A1" s="1" t="s">
        <v>0</v>
      </c>
      <c r="B1" s="1" t="s">
        <v>1</v>
      </c>
    </row>
    <row r="4" spans="1:2" ht="26.4" x14ac:dyDescent="0.25">
      <c r="A4" s="1" t="s">
        <v>2</v>
      </c>
      <c r="B4" s="1" t="s">
        <v>3</v>
      </c>
    </row>
    <row r="7" spans="1:2" ht="26.4" x14ac:dyDescent="0.25">
      <c r="A7" s="1" t="s">
        <v>4</v>
      </c>
      <c r="B7" s="1" t="s">
        <v>5</v>
      </c>
    </row>
    <row r="10" spans="1:2" x14ac:dyDescent="0.25">
      <c r="A10" s="1" t="s">
        <v>6</v>
      </c>
      <c r="B10" s="1" t="s">
        <v>7</v>
      </c>
    </row>
    <row r="13" spans="1:2" ht="26.4" x14ac:dyDescent="0.25">
      <c r="A13" s="1" t="s">
        <v>8</v>
      </c>
      <c r="B13" s="3">
        <v>26312999</v>
      </c>
    </row>
    <row r="16" spans="1:2" ht="26.4" x14ac:dyDescent="0.25">
      <c r="A16" s="1" t="s">
        <v>9</v>
      </c>
      <c r="B16" s="1" t="s">
        <v>10</v>
      </c>
    </row>
    <row r="19" spans="1:2" ht="39.6" x14ac:dyDescent="0.25">
      <c r="A19" s="1" t="s">
        <v>11</v>
      </c>
      <c r="B19" s="1"/>
    </row>
    <row r="20" spans="1:2" ht="26.4" x14ac:dyDescent="0.25">
      <c r="A20" s="4"/>
      <c r="B20" s="1" t="s">
        <v>12</v>
      </c>
    </row>
    <row r="21" spans="1:2" x14ac:dyDescent="0.25">
      <c r="B21" s="2" t="s">
        <v>13</v>
      </c>
    </row>
    <row r="23" spans="1:2" x14ac:dyDescent="0.25">
      <c r="A23" s="4"/>
      <c r="B23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59"/>
  <sheetViews>
    <sheetView tabSelected="1" workbookViewId="0">
      <pane xSplit="8" ySplit="3" topLeftCell="I4" activePane="bottomRight" state="frozen"/>
      <selection pane="topRight" activeCell="I1" sqref="I1"/>
      <selection pane="bottomLeft" activeCell="A4" sqref="A4"/>
      <selection pane="bottomRight" sqref="A1:G3"/>
    </sheetView>
  </sheetViews>
  <sheetFormatPr defaultRowHeight="14.4" x14ac:dyDescent="0.3"/>
  <cols>
    <col min="13" max="13" width="9.88671875" customWidth="1"/>
    <col min="18" max="18" width="11.5546875" customWidth="1"/>
    <col min="19" max="19" width="12.33203125" customWidth="1"/>
    <col min="20" max="20" width="12.6640625" customWidth="1"/>
    <col min="21" max="23" width="12.5546875" customWidth="1"/>
    <col min="24" max="25" width="10.6640625" customWidth="1"/>
    <col min="26" max="26" width="13.6640625" customWidth="1"/>
    <col min="27" max="27" width="11.44140625" customWidth="1"/>
    <col min="28" max="28" width="11.88671875" customWidth="1"/>
    <col min="29" max="31" width="12.33203125" customWidth="1"/>
    <col min="32" max="33" width="11.88671875" customWidth="1"/>
  </cols>
  <sheetData>
    <row r="1" spans="1:33" ht="15" customHeight="1" x14ac:dyDescent="0.3">
      <c r="A1" s="173" t="s">
        <v>14</v>
      </c>
      <c r="B1" s="173"/>
      <c r="C1" s="173"/>
      <c r="D1" s="173"/>
      <c r="E1" s="173"/>
      <c r="F1" s="173"/>
      <c r="G1" s="173"/>
      <c r="H1" s="5"/>
      <c r="I1" s="160" t="s">
        <v>15</v>
      </c>
      <c r="J1" s="160"/>
      <c r="K1" s="160"/>
      <c r="L1" s="160"/>
      <c r="M1" s="160"/>
      <c r="N1" s="160"/>
      <c r="O1" s="160"/>
      <c r="P1" s="160"/>
      <c r="Q1" s="157"/>
      <c r="R1" s="160" t="s">
        <v>140</v>
      </c>
      <c r="S1" s="160"/>
      <c r="T1" s="160"/>
      <c r="U1" s="160"/>
      <c r="V1" s="160"/>
      <c r="W1" s="160"/>
      <c r="X1" s="160"/>
      <c r="Y1" s="160"/>
      <c r="Z1" s="160" t="s">
        <v>295</v>
      </c>
      <c r="AA1" s="160"/>
      <c r="AB1" s="160"/>
      <c r="AC1" s="160"/>
      <c r="AD1" s="160"/>
      <c r="AE1" s="160"/>
      <c r="AF1" s="160"/>
      <c r="AG1" s="157"/>
    </row>
    <row r="2" spans="1:33" x14ac:dyDescent="0.3">
      <c r="A2" s="173"/>
      <c r="B2" s="173"/>
      <c r="C2" s="173"/>
      <c r="D2" s="173"/>
      <c r="E2" s="173"/>
      <c r="F2" s="173"/>
      <c r="G2" s="173"/>
      <c r="H2" s="171"/>
      <c r="I2" s="160"/>
      <c r="J2" s="160"/>
      <c r="K2" s="160"/>
      <c r="L2" s="160"/>
      <c r="M2" s="160"/>
      <c r="N2" s="160"/>
      <c r="O2" s="160"/>
      <c r="P2" s="160"/>
      <c r="Q2" s="157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58"/>
    </row>
    <row r="3" spans="1:33" x14ac:dyDescent="0.3">
      <c r="A3" s="173"/>
      <c r="B3" s="173"/>
      <c r="C3" s="173"/>
      <c r="D3" s="174"/>
      <c r="E3" s="174"/>
      <c r="F3" s="174"/>
      <c r="G3" s="174"/>
      <c r="H3" s="172"/>
      <c r="I3" s="41">
        <v>2014</v>
      </c>
      <c r="J3" s="41">
        <v>2015</v>
      </c>
      <c r="K3" s="41">
        <v>2016</v>
      </c>
      <c r="L3" s="41">
        <v>2017</v>
      </c>
      <c r="M3" s="41">
        <v>2018</v>
      </c>
      <c r="N3" s="98">
        <v>2019</v>
      </c>
      <c r="O3" s="132">
        <v>2020</v>
      </c>
      <c r="P3" s="41">
        <v>2021</v>
      </c>
      <c r="Q3" s="132">
        <v>2022</v>
      </c>
      <c r="R3" s="47" t="s">
        <v>141</v>
      </c>
      <c r="S3" s="47" t="s">
        <v>142</v>
      </c>
      <c r="T3" s="47" t="s">
        <v>143</v>
      </c>
      <c r="U3" s="47" t="s">
        <v>144</v>
      </c>
      <c r="V3" s="47" t="s">
        <v>145</v>
      </c>
      <c r="W3" s="47" t="s">
        <v>298</v>
      </c>
      <c r="X3" s="47" t="s">
        <v>299</v>
      </c>
      <c r="Y3" s="47" t="s">
        <v>304</v>
      </c>
      <c r="Z3" s="47" t="s">
        <v>141</v>
      </c>
      <c r="AA3" s="47" t="s">
        <v>142</v>
      </c>
      <c r="AB3" s="47" t="s">
        <v>143</v>
      </c>
      <c r="AC3" s="47" t="s">
        <v>144</v>
      </c>
      <c r="AD3" s="47" t="s">
        <v>145</v>
      </c>
      <c r="AE3" s="47" t="s">
        <v>298</v>
      </c>
      <c r="AF3" s="47" t="s">
        <v>299</v>
      </c>
      <c r="AG3" s="47" t="s">
        <v>304</v>
      </c>
    </row>
    <row r="4" spans="1:33" x14ac:dyDescent="0.3">
      <c r="A4" s="181"/>
      <c r="B4" s="181"/>
      <c r="C4" s="182"/>
      <c r="D4" s="165" t="s">
        <v>16</v>
      </c>
      <c r="E4" s="165"/>
      <c r="F4" s="165"/>
      <c r="G4" s="165"/>
      <c r="H4" s="65" t="s">
        <v>17</v>
      </c>
      <c r="I4" s="48">
        <v>244008</v>
      </c>
      <c r="J4" s="48">
        <v>233786</v>
      </c>
      <c r="K4" s="48">
        <v>259031</v>
      </c>
      <c r="L4" s="48">
        <v>255457</v>
      </c>
      <c r="M4" s="48">
        <v>262375</v>
      </c>
      <c r="N4" s="48">
        <v>240525</v>
      </c>
      <c r="O4" s="48">
        <v>259555</v>
      </c>
      <c r="P4" s="48">
        <v>278190</v>
      </c>
      <c r="Q4" s="48">
        <v>277651</v>
      </c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</row>
    <row r="5" spans="1:33" x14ac:dyDescent="0.3">
      <c r="A5" s="6" t="s">
        <v>18</v>
      </c>
      <c r="B5" s="183"/>
      <c r="C5" s="184"/>
      <c r="D5" s="166" t="s">
        <v>19</v>
      </c>
      <c r="E5" s="166"/>
      <c r="F5" s="166"/>
      <c r="G5" s="166"/>
      <c r="H5" s="51" t="s">
        <v>20</v>
      </c>
      <c r="I5" s="60">
        <v>0</v>
      </c>
      <c r="J5" s="61">
        <v>0</v>
      </c>
      <c r="K5" s="61">
        <v>0</v>
      </c>
      <c r="L5" s="61">
        <v>0</v>
      </c>
      <c r="M5" s="53">
        <v>0</v>
      </c>
      <c r="N5" s="60">
        <v>0</v>
      </c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</row>
    <row r="6" spans="1:33" x14ac:dyDescent="0.3">
      <c r="A6" s="6" t="s">
        <v>21</v>
      </c>
      <c r="B6" s="183"/>
      <c r="C6" s="184"/>
      <c r="D6" s="179" t="s">
        <v>22</v>
      </c>
      <c r="E6" s="179"/>
      <c r="F6" s="179"/>
      <c r="G6" s="179"/>
      <c r="H6" s="66" t="s">
        <v>23</v>
      </c>
      <c r="I6" s="49">
        <v>140274</v>
      </c>
      <c r="J6" s="49">
        <v>118465</v>
      </c>
      <c r="K6" s="49">
        <v>131777</v>
      </c>
      <c r="L6" s="49">
        <v>125715</v>
      </c>
      <c r="M6" s="49">
        <v>121106</v>
      </c>
      <c r="N6" s="49">
        <v>112071</v>
      </c>
      <c r="O6" s="49">
        <v>119028</v>
      </c>
      <c r="P6" s="49">
        <v>125378</v>
      </c>
      <c r="Q6" s="49">
        <v>122670</v>
      </c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33" x14ac:dyDescent="0.3">
      <c r="A7" s="7" t="s">
        <v>21</v>
      </c>
      <c r="B7" s="8" t="s">
        <v>24</v>
      </c>
      <c r="C7" s="9"/>
      <c r="D7" s="167" t="s">
        <v>25</v>
      </c>
      <c r="E7" s="167"/>
      <c r="F7" s="167"/>
      <c r="G7" s="167"/>
      <c r="H7" s="67" t="s">
        <v>26</v>
      </c>
      <c r="I7" s="50">
        <v>72</v>
      </c>
      <c r="J7" s="50">
        <v>0</v>
      </c>
      <c r="K7" s="50">
        <v>103</v>
      </c>
      <c r="L7" s="50">
        <v>92</v>
      </c>
      <c r="M7" s="50">
        <v>82</v>
      </c>
      <c r="N7" s="50">
        <v>71</v>
      </c>
      <c r="O7" s="50">
        <v>60</v>
      </c>
      <c r="P7" s="50">
        <v>50</v>
      </c>
      <c r="Q7" s="50">
        <v>39</v>
      </c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3" x14ac:dyDescent="0.3">
      <c r="A8" s="7" t="s">
        <v>21</v>
      </c>
      <c r="B8" s="8" t="s">
        <v>30</v>
      </c>
      <c r="C8" s="9"/>
      <c r="D8" s="167" t="s">
        <v>31</v>
      </c>
      <c r="E8" s="167"/>
      <c r="F8" s="167"/>
      <c r="G8" s="167"/>
      <c r="H8" s="67" t="s">
        <v>32</v>
      </c>
      <c r="I8" s="50">
        <v>140019</v>
      </c>
      <c r="J8" s="50">
        <v>118286</v>
      </c>
      <c r="K8" s="50">
        <v>131674</v>
      </c>
      <c r="L8" s="50">
        <v>125623</v>
      </c>
      <c r="M8" s="50">
        <v>121024</v>
      </c>
      <c r="N8" s="50">
        <v>112000</v>
      </c>
      <c r="O8" s="50">
        <v>118968</v>
      </c>
      <c r="P8" s="50">
        <v>125328</v>
      </c>
      <c r="Q8" s="50">
        <v>122631</v>
      </c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</row>
    <row r="9" spans="1:33" x14ac:dyDescent="0.3">
      <c r="A9" s="10" t="s">
        <v>34</v>
      </c>
      <c r="B9" s="177"/>
      <c r="C9" s="178"/>
      <c r="D9" s="179" t="s">
        <v>35</v>
      </c>
      <c r="E9" s="179"/>
      <c r="F9" s="179"/>
      <c r="G9" s="179"/>
      <c r="H9" s="66" t="s">
        <v>36</v>
      </c>
      <c r="I9" s="49">
        <v>102524</v>
      </c>
      <c r="J9" s="49">
        <v>114252</v>
      </c>
      <c r="K9" s="49">
        <v>126403</v>
      </c>
      <c r="L9" s="49">
        <v>129070</v>
      </c>
      <c r="M9" s="49">
        <v>140850</v>
      </c>
      <c r="N9" s="49">
        <v>128285</v>
      </c>
      <c r="O9" s="49">
        <v>140433</v>
      </c>
      <c r="P9" s="49">
        <v>152676</v>
      </c>
      <c r="Q9" s="49">
        <v>154879</v>
      </c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</row>
    <row r="10" spans="1:33" x14ac:dyDescent="0.3">
      <c r="A10" s="11" t="s">
        <v>34</v>
      </c>
      <c r="B10" s="12" t="s">
        <v>24</v>
      </c>
      <c r="C10" s="9"/>
      <c r="D10" s="167" t="s">
        <v>37</v>
      </c>
      <c r="E10" s="167"/>
      <c r="F10" s="167"/>
      <c r="G10" s="167"/>
      <c r="H10" s="67" t="s">
        <v>38</v>
      </c>
      <c r="I10" s="50">
        <v>82586</v>
      </c>
      <c r="J10" s="50">
        <v>98849</v>
      </c>
      <c r="K10" s="50">
        <v>103785</v>
      </c>
      <c r="L10" s="50">
        <v>100593</v>
      </c>
      <c r="M10" s="50">
        <v>112399</v>
      </c>
      <c r="N10" s="50">
        <v>104204</v>
      </c>
      <c r="O10" s="50">
        <v>109788</v>
      </c>
      <c r="P10" s="50">
        <v>125821</v>
      </c>
      <c r="Q10" s="50">
        <v>135930</v>
      </c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</row>
    <row r="11" spans="1:33" x14ac:dyDescent="0.3">
      <c r="A11" s="18" t="s">
        <v>34</v>
      </c>
      <c r="B11" s="19" t="s">
        <v>30</v>
      </c>
      <c r="C11" s="62"/>
      <c r="D11" s="167" t="s">
        <v>39</v>
      </c>
      <c r="E11" s="167"/>
      <c r="F11" s="167"/>
      <c r="G11" s="167"/>
      <c r="H11" s="67" t="s">
        <v>40</v>
      </c>
      <c r="I11" s="50">
        <f t="shared" ref="I11:N11" si="0">I12+I13</f>
        <v>18203</v>
      </c>
      <c r="J11" s="50">
        <f t="shared" si="0"/>
        <v>14017</v>
      </c>
      <c r="K11" s="50">
        <f t="shared" si="0"/>
        <v>20740</v>
      </c>
      <c r="L11" s="50">
        <f t="shared" si="0"/>
        <v>26670</v>
      </c>
      <c r="M11" s="50">
        <f t="shared" si="0"/>
        <v>26903</v>
      </c>
      <c r="N11" s="50">
        <f t="shared" si="0"/>
        <v>19409</v>
      </c>
      <c r="O11" s="50">
        <v>22789</v>
      </c>
      <c r="P11" s="50">
        <v>26230</v>
      </c>
      <c r="Q11" s="50">
        <v>18314</v>
      </c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3" x14ac:dyDescent="0.3">
      <c r="A12" s="14" t="s">
        <v>34</v>
      </c>
      <c r="B12" s="15" t="s">
        <v>30</v>
      </c>
      <c r="C12" s="63">
        <v>1</v>
      </c>
      <c r="D12" s="176" t="s">
        <v>41</v>
      </c>
      <c r="E12" s="176"/>
      <c r="F12" s="176"/>
      <c r="G12" s="176"/>
      <c r="H12" s="55" t="s">
        <v>42</v>
      </c>
      <c r="I12" s="57">
        <v>0</v>
      </c>
      <c r="J12" s="57">
        <v>0</v>
      </c>
      <c r="K12" s="57">
        <v>0</v>
      </c>
      <c r="L12" s="57">
        <v>8978</v>
      </c>
      <c r="M12" s="57">
        <v>9154</v>
      </c>
      <c r="N12" s="57">
        <v>0</v>
      </c>
      <c r="O12" s="57">
        <v>0</v>
      </c>
      <c r="P12" s="57">
        <v>6781</v>
      </c>
      <c r="Q12" s="57">
        <v>0</v>
      </c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3" ht="14.25" customHeight="1" x14ac:dyDescent="0.3">
      <c r="A13" s="14" t="s">
        <v>34</v>
      </c>
      <c r="B13" s="15" t="s">
        <v>30</v>
      </c>
      <c r="C13" s="63" t="s">
        <v>20</v>
      </c>
      <c r="D13" s="175" t="s">
        <v>43</v>
      </c>
      <c r="E13" s="175"/>
      <c r="F13" s="175"/>
      <c r="G13" s="175"/>
      <c r="H13" s="55" t="s">
        <v>44</v>
      </c>
      <c r="I13" s="57">
        <v>18203</v>
      </c>
      <c r="J13" s="57">
        <v>14017</v>
      </c>
      <c r="K13" s="57">
        <v>20740</v>
      </c>
      <c r="L13" s="57">
        <v>17692</v>
      </c>
      <c r="M13" s="57">
        <v>17749</v>
      </c>
      <c r="N13" s="57">
        <v>19409</v>
      </c>
      <c r="O13" s="57">
        <v>22789</v>
      </c>
      <c r="P13" s="57">
        <v>19449</v>
      </c>
      <c r="Q13" s="57">
        <v>18314</v>
      </c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:33" x14ac:dyDescent="0.3">
      <c r="A14" s="11" t="s">
        <v>34</v>
      </c>
      <c r="B14" s="12" t="s">
        <v>33</v>
      </c>
      <c r="C14" s="9"/>
      <c r="D14" s="180" t="s">
        <v>47</v>
      </c>
      <c r="E14" s="180"/>
      <c r="F14" s="180"/>
      <c r="G14" s="180"/>
      <c r="H14" s="67" t="s">
        <v>48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</row>
    <row r="15" spans="1:33" x14ac:dyDescent="0.3">
      <c r="A15" s="11" t="s">
        <v>34</v>
      </c>
      <c r="B15" s="12" t="s">
        <v>49</v>
      </c>
      <c r="C15" s="9"/>
      <c r="D15" s="180" t="s">
        <v>50</v>
      </c>
      <c r="E15" s="180"/>
      <c r="F15" s="180"/>
      <c r="G15" s="180"/>
      <c r="H15" s="67" t="s">
        <v>51</v>
      </c>
      <c r="I15" s="50">
        <v>1735</v>
      </c>
      <c r="J15" s="50">
        <v>1386</v>
      </c>
      <c r="K15" s="50">
        <v>1878</v>
      </c>
      <c r="L15" s="50">
        <v>1807</v>
      </c>
      <c r="M15" s="50">
        <v>1548</v>
      </c>
      <c r="N15" s="50">
        <v>4672</v>
      </c>
      <c r="O15" s="50">
        <v>7478</v>
      </c>
      <c r="P15" s="50">
        <v>625</v>
      </c>
      <c r="Q15" s="50">
        <v>635</v>
      </c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</row>
    <row r="16" spans="1:33" x14ac:dyDescent="0.3">
      <c r="A16" s="10" t="s">
        <v>52</v>
      </c>
      <c r="B16" s="20"/>
      <c r="C16" s="64"/>
      <c r="D16" s="188" t="s">
        <v>53</v>
      </c>
      <c r="E16" s="188"/>
      <c r="F16" s="188"/>
      <c r="G16" s="188"/>
      <c r="H16" s="66" t="s">
        <v>54</v>
      </c>
      <c r="I16" s="49">
        <v>1210</v>
      </c>
      <c r="J16" s="49">
        <v>1069</v>
      </c>
      <c r="K16" s="49">
        <v>851</v>
      </c>
      <c r="L16" s="49">
        <v>672</v>
      </c>
      <c r="M16" s="49">
        <v>419</v>
      </c>
      <c r="N16" s="49">
        <v>169</v>
      </c>
      <c r="O16" s="49">
        <v>94</v>
      </c>
      <c r="P16" s="49">
        <v>136</v>
      </c>
      <c r="Q16" s="49">
        <v>102</v>
      </c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</row>
    <row r="17" spans="1:33" x14ac:dyDescent="0.3">
      <c r="A17" s="23"/>
      <c r="B17" s="23"/>
      <c r="C17" s="24"/>
      <c r="D17" s="25"/>
      <c r="E17" s="25"/>
      <c r="F17" s="25"/>
      <c r="G17" s="25"/>
      <c r="H17" s="26"/>
      <c r="I17" s="26"/>
      <c r="J17" s="27"/>
      <c r="K17" s="27"/>
      <c r="L17" s="27"/>
      <c r="M17" s="28"/>
    </row>
    <row r="18" spans="1:33" ht="14.4" customHeight="1" x14ac:dyDescent="0.3">
      <c r="A18" s="185" t="s">
        <v>55</v>
      </c>
      <c r="B18" s="185"/>
      <c r="C18" s="185"/>
      <c r="D18" s="185"/>
      <c r="E18" s="185"/>
      <c r="F18" s="185"/>
      <c r="G18" s="185"/>
      <c r="H18" s="29"/>
      <c r="I18" s="160" t="s">
        <v>15</v>
      </c>
      <c r="J18" s="160"/>
      <c r="K18" s="160"/>
      <c r="L18" s="160"/>
      <c r="M18" s="160"/>
      <c r="N18" s="160"/>
      <c r="O18" s="160"/>
      <c r="P18" s="160"/>
      <c r="Q18" s="157"/>
      <c r="R18" s="160" t="s">
        <v>140</v>
      </c>
      <c r="S18" s="160"/>
      <c r="T18" s="160"/>
      <c r="U18" s="160"/>
      <c r="V18" s="160"/>
      <c r="W18" s="160"/>
      <c r="X18" s="160"/>
      <c r="Y18" s="157"/>
      <c r="Z18" s="160" t="s">
        <v>295</v>
      </c>
      <c r="AA18" s="160"/>
      <c r="AB18" s="160"/>
      <c r="AC18" s="160"/>
      <c r="AD18" s="160"/>
      <c r="AE18" s="160"/>
      <c r="AF18" s="160"/>
      <c r="AG18" s="157"/>
    </row>
    <row r="19" spans="1:33" x14ac:dyDescent="0.3">
      <c r="A19" s="185"/>
      <c r="B19" s="185"/>
      <c r="C19" s="185"/>
      <c r="D19" s="185"/>
      <c r="E19" s="185"/>
      <c r="F19" s="185"/>
      <c r="G19" s="185"/>
      <c r="H19" s="29"/>
      <c r="I19" s="161"/>
      <c r="J19" s="161"/>
      <c r="K19" s="161"/>
      <c r="L19" s="161"/>
      <c r="M19" s="161"/>
      <c r="N19" s="161"/>
      <c r="O19" s="161"/>
      <c r="P19" s="161"/>
      <c r="Q19" s="158"/>
      <c r="R19" s="161"/>
      <c r="S19" s="161"/>
      <c r="T19" s="161"/>
      <c r="U19" s="161"/>
      <c r="V19" s="161"/>
      <c r="W19" s="161"/>
      <c r="X19" s="161"/>
      <c r="Y19" s="157"/>
      <c r="Z19" s="160"/>
      <c r="AA19" s="160"/>
      <c r="AB19" s="160"/>
      <c r="AC19" s="160"/>
      <c r="AD19" s="160"/>
      <c r="AE19" s="160"/>
      <c r="AF19" s="160"/>
      <c r="AG19" s="157"/>
    </row>
    <row r="20" spans="1:33" x14ac:dyDescent="0.3">
      <c r="A20" s="185"/>
      <c r="B20" s="185"/>
      <c r="C20" s="185"/>
      <c r="D20" s="185"/>
      <c r="E20" s="185"/>
      <c r="F20" s="185"/>
      <c r="G20" s="185"/>
      <c r="H20" s="29"/>
      <c r="I20" s="47">
        <v>2014</v>
      </c>
      <c r="J20" s="47">
        <v>2015</v>
      </c>
      <c r="K20" s="47">
        <v>2016</v>
      </c>
      <c r="L20" s="47">
        <v>2017</v>
      </c>
      <c r="M20" s="47">
        <v>2018</v>
      </c>
      <c r="N20" s="47">
        <v>2019</v>
      </c>
      <c r="O20" s="47">
        <v>2020</v>
      </c>
      <c r="P20" s="47">
        <v>2021</v>
      </c>
      <c r="Q20" s="47">
        <v>2022</v>
      </c>
      <c r="R20" s="47" t="s">
        <v>141</v>
      </c>
      <c r="S20" s="47" t="s">
        <v>142</v>
      </c>
      <c r="T20" s="47" t="s">
        <v>143</v>
      </c>
      <c r="U20" s="47" t="s">
        <v>144</v>
      </c>
      <c r="V20" s="47" t="s">
        <v>145</v>
      </c>
      <c r="W20" s="47" t="s">
        <v>298</v>
      </c>
      <c r="X20" s="47" t="s">
        <v>299</v>
      </c>
      <c r="Y20" s="47"/>
      <c r="Z20" s="47" t="s">
        <v>141</v>
      </c>
      <c r="AA20" s="47" t="s">
        <v>142</v>
      </c>
      <c r="AB20" s="47" t="s">
        <v>143</v>
      </c>
      <c r="AC20" s="47" t="s">
        <v>144</v>
      </c>
      <c r="AD20" s="47" t="s">
        <v>145</v>
      </c>
      <c r="AE20" s="47" t="s">
        <v>298</v>
      </c>
      <c r="AF20" s="47" t="s">
        <v>299</v>
      </c>
      <c r="AG20" s="47"/>
    </row>
    <row r="21" spans="1:33" x14ac:dyDescent="0.3">
      <c r="A21" s="186"/>
      <c r="B21" s="186"/>
      <c r="C21" s="186"/>
      <c r="D21" s="187" t="s">
        <v>56</v>
      </c>
      <c r="E21" s="187"/>
      <c r="F21" s="187"/>
      <c r="G21" s="187"/>
      <c r="H21" s="42" t="s">
        <v>57</v>
      </c>
      <c r="I21" s="48">
        <f t="shared" ref="I21:N21" si="1">I22+I43+I57</f>
        <v>244008</v>
      </c>
      <c r="J21" s="48">
        <f t="shared" si="1"/>
        <v>233786</v>
      </c>
      <c r="K21" s="48">
        <f t="shared" si="1"/>
        <v>259031</v>
      </c>
      <c r="L21" s="48">
        <f t="shared" si="1"/>
        <v>254511</v>
      </c>
      <c r="M21" s="48">
        <f t="shared" si="1"/>
        <v>262375</v>
      </c>
      <c r="N21" s="48">
        <f t="shared" si="1"/>
        <v>240525</v>
      </c>
      <c r="O21" s="48">
        <v>259555</v>
      </c>
      <c r="P21" s="48">
        <v>278190</v>
      </c>
      <c r="Q21" s="48">
        <v>277651</v>
      </c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</row>
    <row r="22" spans="1:33" x14ac:dyDescent="0.3">
      <c r="A22" s="10" t="s">
        <v>18</v>
      </c>
      <c r="B22" s="177"/>
      <c r="C22" s="177"/>
      <c r="D22" s="30" t="s">
        <v>58</v>
      </c>
      <c r="E22" s="31"/>
      <c r="F22" s="31"/>
      <c r="G22" s="31"/>
      <c r="H22" s="43" t="s">
        <v>59</v>
      </c>
      <c r="I22" s="49">
        <f t="shared" ref="I22:N22" si="2">I23+I27+I35+I38+I41</f>
        <v>131409</v>
      </c>
      <c r="J22" s="49">
        <f t="shared" si="2"/>
        <v>138841</v>
      </c>
      <c r="K22" s="49">
        <f t="shared" si="2"/>
        <v>147165</v>
      </c>
      <c r="L22" s="49">
        <f t="shared" si="2"/>
        <v>153483</v>
      </c>
      <c r="M22" s="49">
        <f t="shared" si="2"/>
        <v>159256</v>
      </c>
      <c r="N22" s="49">
        <f t="shared" si="2"/>
        <v>160506</v>
      </c>
      <c r="O22" s="49">
        <v>172265</v>
      </c>
      <c r="P22" s="49">
        <v>181589</v>
      </c>
      <c r="Q22" s="49">
        <v>184880</v>
      </c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</row>
    <row r="23" spans="1:33" x14ac:dyDescent="0.3">
      <c r="A23" s="11" t="s">
        <v>18</v>
      </c>
      <c r="B23" s="12" t="s">
        <v>24</v>
      </c>
      <c r="C23" s="13"/>
      <c r="D23" s="32" t="s">
        <v>60</v>
      </c>
      <c r="E23" s="33"/>
      <c r="F23" s="33"/>
      <c r="G23" s="33"/>
      <c r="H23" s="44" t="s">
        <v>61</v>
      </c>
      <c r="I23" s="50">
        <v>65750</v>
      </c>
      <c r="J23" s="50">
        <v>65750</v>
      </c>
      <c r="K23" s="50">
        <v>65750</v>
      </c>
      <c r="L23" s="50">
        <v>65750</v>
      </c>
      <c r="M23" s="50">
        <v>65750</v>
      </c>
      <c r="N23" s="50">
        <v>65750</v>
      </c>
      <c r="O23" s="50">
        <v>65750</v>
      </c>
      <c r="P23" s="50">
        <v>65750</v>
      </c>
      <c r="Q23" s="50">
        <v>65750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</row>
    <row r="24" spans="1:33" x14ac:dyDescent="0.3">
      <c r="A24" s="191"/>
      <c r="B24" s="191"/>
      <c r="C24" s="16">
        <v>1</v>
      </c>
      <c r="D24" s="162" t="s">
        <v>60</v>
      </c>
      <c r="E24" s="163"/>
      <c r="F24" s="163"/>
      <c r="G24" s="164"/>
      <c r="H24" s="45" t="s">
        <v>62</v>
      </c>
      <c r="I24" s="51"/>
      <c r="J24" s="52"/>
      <c r="K24" s="52"/>
      <c r="L24" s="53"/>
      <c r="M24" s="53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</row>
    <row r="25" spans="1:33" x14ac:dyDescent="0.3">
      <c r="A25" s="191"/>
      <c r="B25" s="191"/>
      <c r="C25" s="16">
        <v>2</v>
      </c>
      <c r="D25" s="162" t="s">
        <v>63</v>
      </c>
      <c r="E25" s="163"/>
      <c r="F25" s="163"/>
      <c r="G25" s="164"/>
      <c r="H25" s="45" t="s">
        <v>64</v>
      </c>
      <c r="I25" s="51"/>
      <c r="J25" s="52"/>
      <c r="K25" s="52"/>
      <c r="L25" s="52"/>
      <c r="M25" s="53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1:33" x14ac:dyDescent="0.3">
      <c r="A26" s="191"/>
      <c r="B26" s="191"/>
      <c r="C26" s="17">
        <v>3</v>
      </c>
      <c r="D26" s="162" t="s">
        <v>65</v>
      </c>
      <c r="E26" s="163"/>
      <c r="F26" s="163"/>
      <c r="G26" s="164"/>
      <c r="H26" s="45" t="s">
        <v>66</v>
      </c>
      <c r="I26" s="51"/>
      <c r="J26" s="52"/>
      <c r="K26" s="52"/>
      <c r="L26" s="52"/>
      <c r="M26" s="53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</row>
    <row r="27" spans="1:33" x14ac:dyDescent="0.3">
      <c r="A27" s="11" t="s">
        <v>18</v>
      </c>
      <c r="B27" s="12" t="s">
        <v>30</v>
      </c>
      <c r="C27" s="13"/>
      <c r="D27" s="32" t="s">
        <v>67</v>
      </c>
      <c r="E27" s="33"/>
      <c r="F27" s="33"/>
      <c r="G27" s="33"/>
      <c r="H27" s="44" t="s">
        <v>68</v>
      </c>
      <c r="I27" s="50">
        <v>-17</v>
      </c>
      <c r="J27" s="50">
        <v>-21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</row>
    <row r="28" spans="1:33" x14ac:dyDescent="0.3">
      <c r="A28" s="14" t="s">
        <v>18</v>
      </c>
      <c r="B28" s="15" t="s">
        <v>30</v>
      </c>
      <c r="C28" s="16">
        <v>1</v>
      </c>
      <c r="D28" s="162" t="s">
        <v>69</v>
      </c>
      <c r="E28" s="163"/>
      <c r="F28" s="163"/>
      <c r="G28" s="164"/>
      <c r="H28" s="45" t="s">
        <v>70</v>
      </c>
      <c r="I28" s="51"/>
      <c r="J28" s="52"/>
      <c r="K28" s="52"/>
      <c r="L28" s="52"/>
      <c r="M28" s="53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</row>
    <row r="29" spans="1:33" x14ac:dyDescent="0.3">
      <c r="A29" s="14"/>
      <c r="B29" s="15"/>
      <c r="C29" s="16" t="s">
        <v>20</v>
      </c>
      <c r="D29" s="168" t="s">
        <v>71</v>
      </c>
      <c r="E29" s="169"/>
      <c r="F29" s="169"/>
      <c r="G29" s="170"/>
      <c r="H29" s="46" t="s">
        <v>72</v>
      </c>
      <c r="I29" s="55"/>
      <c r="J29" s="56"/>
      <c r="K29" s="56"/>
      <c r="L29" s="56"/>
      <c r="M29" s="57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</row>
    <row r="30" spans="1:33" x14ac:dyDescent="0.3">
      <c r="A30" s="191"/>
      <c r="B30" s="191"/>
      <c r="C30" s="16" t="s">
        <v>27</v>
      </c>
      <c r="D30" s="162" t="s">
        <v>73</v>
      </c>
      <c r="E30" s="163"/>
      <c r="F30" s="163"/>
      <c r="G30" s="164"/>
      <c r="H30" s="45" t="s">
        <v>74</v>
      </c>
      <c r="I30" s="51"/>
      <c r="J30" s="52"/>
      <c r="K30" s="52"/>
      <c r="L30" s="52"/>
      <c r="M30" s="53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1:33" x14ac:dyDescent="0.3">
      <c r="A31" s="191"/>
      <c r="B31" s="191"/>
      <c r="C31" s="16" t="s">
        <v>28</v>
      </c>
      <c r="D31" s="34" t="s">
        <v>75</v>
      </c>
      <c r="E31" s="35"/>
      <c r="F31" s="35"/>
      <c r="G31" s="35"/>
      <c r="H31" s="45" t="s">
        <v>76</v>
      </c>
      <c r="I31" s="51"/>
      <c r="J31" s="52"/>
      <c r="K31" s="52"/>
      <c r="L31" s="52"/>
      <c r="M31" s="53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3" x14ac:dyDescent="0.3">
      <c r="A32" s="191"/>
      <c r="B32" s="191"/>
      <c r="C32" s="16" t="s">
        <v>45</v>
      </c>
      <c r="D32" s="34" t="s">
        <v>77</v>
      </c>
      <c r="E32" s="35"/>
      <c r="F32" s="35"/>
      <c r="G32" s="35"/>
      <c r="H32" s="45" t="s">
        <v>78</v>
      </c>
      <c r="I32" s="51"/>
      <c r="J32" s="52"/>
      <c r="K32" s="52"/>
      <c r="L32" s="52"/>
      <c r="M32" s="53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3" x14ac:dyDescent="0.3">
      <c r="A33" s="191"/>
      <c r="B33" s="191"/>
      <c r="C33" s="16" t="s">
        <v>46</v>
      </c>
      <c r="D33" s="34" t="s">
        <v>79</v>
      </c>
      <c r="E33" s="35"/>
      <c r="F33" s="35"/>
      <c r="G33" s="35"/>
      <c r="H33" s="45" t="s">
        <v>80</v>
      </c>
      <c r="I33" s="51"/>
      <c r="J33" s="52"/>
      <c r="K33" s="52"/>
      <c r="L33" s="52"/>
      <c r="M33" s="53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3" x14ac:dyDescent="0.3">
      <c r="A34" s="191"/>
      <c r="B34" s="191"/>
      <c r="C34" s="17" t="s">
        <v>81</v>
      </c>
      <c r="D34" s="34" t="s">
        <v>82</v>
      </c>
      <c r="E34" s="35"/>
      <c r="F34" s="35"/>
      <c r="G34" s="35"/>
      <c r="H34" s="45" t="s">
        <v>83</v>
      </c>
      <c r="I34" s="51"/>
      <c r="J34" s="52"/>
      <c r="K34" s="52"/>
      <c r="L34" s="52"/>
      <c r="M34" s="53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1:33" x14ac:dyDescent="0.3">
      <c r="A35" s="11" t="s">
        <v>18</v>
      </c>
      <c r="B35" s="12" t="s">
        <v>33</v>
      </c>
      <c r="C35" s="13"/>
      <c r="D35" s="32" t="s">
        <v>84</v>
      </c>
      <c r="E35" s="33"/>
      <c r="F35" s="33"/>
      <c r="G35" s="33"/>
      <c r="H35" s="44" t="s">
        <v>85</v>
      </c>
      <c r="I35" s="58">
        <v>5353</v>
      </c>
      <c r="J35" s="50">
        <v>5708</v>
      </c>
      <c r="K35" s="50">
        <v>6080</v>
      </c>
      <c r="L35" s="50">
        <v>6495</v>
      </c>
      <c r="M35" s="50">
        <v>6811</v>
      </c>
      <c r="N35" s="50">
        <v>7099</v>
      </c>
      <c r="O35" s="50">
        <v>7162</v>
      </c>
      <c r="P35" s="50">
        <v>7750</v>
      </c>
      <c r="Q35" s="50">
        <v>8216</v>
      </c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</row>
    <row r="36" spans="1:33" x14ac:dyDescent="0.3">
      <c r="A36" s="14" t="s">
        <v>18</v>
      </c>
      <c r="B36" s="15" t="s">
        <v>33</v>
      </c>
      <c r="C36" s="16">
        <v>1</v>
      </c>
      <c r="D36" s="34" t="s">
        <v>86</v>
      </c>
      <c r="E36" s="35"/>
      <c r="F36" s="35"/>
      <c r="G36" s="35"/>
      <c r="H36" s="45" t="s">
        <v>87</v>
      </c>
      <c r="I36" s="51"/>
      <c r="J36" s="52"/>
      <c r="K36" s="52"/>
      <c r="L36" s="52"/>
      <c r="M36" s="53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1:33" x14ac:dyDescent="0.3">
      <c r="A37" s="191"/>
      <c r="B37" s="191"/>
      <c r="C37" s="17">
        <v>2</v>
      </c>
      <c r="D37" s="34" t="s">
        <v>88</v>
      </c>
      <c r="E37" s="35"/>
      <c r="F37" s="35"/>
      <c r="G37" s="35"/>
      <c r="H37" s="45" t="s">
        <v>89</v>
      </c>
      <c r="I37" s="59"/>
      <c r="J37" s="52"/>
      <c r="K37" s="52"/>
      <c r="L37" s="52"/>
      <c r="M37" s="53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1:33" x14ac:dyDescent="0.3">
      <c r="A38" s="11" t="s">
        <v>18</v>
      </c>
      <c r="B38" s="12" t="s">
        <v>49</v>
      </c>
      <c r="C38" s="13"/>
      <c r="D38" s="32" t="s">
        <v>90</v>
      </c>
      <c r="E38" s="33"/>
      <c r="F38" s="33"/>
      <c r="G38" s="33"/>
      <c r="H38" s="44" t="s">
        <v>91</v>
      </c>
      <c r="I38" s="50">
        <v>53226</v>
      </c>
      <c r="J38" s="50">
        <v>59968</v>
      </c>
      <c r="K38" s="50">
        <v>67033</v>
      </c>
      <c r="L38" s="50">
        <v>74920</v>
      </c>
      <c r="M38" s="50">
        <v>80922</v>
      </c>
      <c r="N38" s="50">
        <v>86405</v>
      </c>
      <c r="O38" s="50">
        <v>87594</v>
      </c>
      <c r="P38" s="50">
        <v>98765</v>
      </c>
      <c r="Q38" s="50">
        <v>107622</v>
      </c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</row>
    <row r="39" spans="1:33" x14ac:dyDescent="0.3">
      <c r="A39" s="14" t="s">
        <v>18</v>
      </c>
      <c r="B39" s="15" t="s">
        <v>49</v>
      </c>
      <c r="C39" s="16">
        <v>1</v>
      </c>
      <c r="D39" s="34" t="s">
        <v>92</v>
      </c>
      <c r="E39" s="35"/>
      <c r="F39" s="35"/>
      <c r="G39" s="35"/>
      <c r="H39" s="45" t="s">
        <v>93</v>
      </c>
      <c r="I39" s="51"/>
      <c r="J39" s="52"/>
      <c r="K39" s="52"/>
      <c r="L39" s="52"/>
      <c r="M39" s="53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1:33" x14ac:dyDescent="0.3">
      <c r="A40" s="191"/>
      <c r="B40" s="191"/>
      <c r="C40" s="17" t="s">
        <v>20</v>
      </c>
      <c r="D40" s="34" t="s">
        <v>94</v>
      </c>
      <c r="E40" s="35"/>
      <c r="F40" s="35"/>
      <c r="G40" s="35"/>
      <c r="H40" s="45" t="s">
        <v>95</v>
      </c>
      <c r="I40" s="51"/>
      <c r="J40" s="52"/>
      <c r="K40" s="52"/>
      <c r="L40" s="52"/>
      <c r="M40" s="53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1:33" x14ac:dyDescent="0.3">
      <c r="A41" s="11" t="s">
        <v>18</v>
      </c>
      <c r="B41" s="12" t="s">
        <v>96</v>
      </c>
      <c r="C41" s="13"/>
      <c r="D41" s="32" t="s">
        <v>97</v>
      </c>
      <c r="E41" s="33"/>
      <c r="F41" s="33"/>
      <c r="G41" s="33"/>
      <c r="H41" s="44" t="s">
        <v>98</v>
      </c>
      <c r="I41" s="50">
        <v>7097</v>
      </c>
      <c r="J41" s="50">
        <v>7436</v>
      </c>
      <c r="K41" s="50">
        <v>8302</v>
      </c>
      <c r="L41" s="50">
        <v>6318</v>
      </c>
      <c r="M41" s="50">
        <v>5773</v>
      </c>
      <c r="N41" s="50">
        <v>1252</v>
      </c>
      <c r="O41" s="50">
        <v>11759</v>
      </c>
      <c r="P41" s="50">
        <v>9324</v>
      </c>
      <c r="Q41" s="50">
        <v>3292</v>
      </c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</row>
    <row r="42" spans="1:33" x14ac:dyDescent="0.3">
      <c r="A42" s="11" t="s">
        <v>18</v>
      </c>
      <c r="B42" s="12" t="s">
        <v>99</v>
      </c>
      <c r="C42" s="13"/>
      <c r="D42" s="38" t="s">
        <v>100</v>
      </c>
      <c r="E42" s="35"/>
      <c r="F42" s="35"/>
      <c r="G42" s="35"/>
      <c r="H42" s="45" t="s">
        <v>101</v>
      </c>
      <c r="I42" s="51"/>
      <c r="J42" s="52"/>
      <c r="K42" s="52"/>
      <c r="L42" s="52"/>
      <c r="M42" s="53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3" x14ac:dyDescent="0.3">
      <c r="A43" s="194" t="s">
        <v>102</v>
      </c>
      <c r="B43" s="194"/>
      <c r="C43" s="194"/>
      <c r="D43" s="30" t="s">
        <v>103</v>
      </c>
      <c r="E43" s="31"/>
      <c r="F43" s="31"/>
      <c r="G43" s="31"/>
      <c r="H43" s="43" t="s">
        <v>104</v>
      </c>
      <c r="I43" s="49">
        <f>I44+I49</f>
        <v>112393</v>
      </c>
      <c r="J43" s="49">
        <f>J45+J49</f>
        <v>94883</v>
      </c>
      <c r="K43" s="49">
        <f>K44+K49</f>
        <v>111840</v>
      </c>
      <c r="L43" s="49">
        <f>L45+L49</f>
        <v>100694</v>
      </c>
      <c r="M43" s="49">
        <f>M44+M49</f>
        <v>103013</v>
      </c>
      <c r="N43" s="49">
        <f>N44+N49</f>
        <v>79790</v>
      </c>
      <c r="O43" s="49">
        <v>87169</v>
      </c>
      <c r="P43" s="49">
        <v>96528</v>
      </c>
      <c r="Q43" s="49">
        <v>92735</v>
      </c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</row>
    <row r="44" spans="1:33" x14ac:dyDescent="0.3">
      <c r="A44" s="11" t="s">
        <v>21</v>
      </c>
      <c r="B44" s="12"/>
      <c r="C44" s="13"/>
      <c r="D44" s="32" t="s">
        <v>105</v>
      </c>
      <c r="E44" s="33"/>
      <c r="F44" s="33"/>
      <c r="G44" s="33"/>
      <c r="H44" s="44" t="s">
        <v>106</v>
      </c>
      <c r="I44" s="58">
        <v>2580</v>
      </c>
      <c r="J44" s="50">
        <v>0</v>
      </c>
      <c r="K44" s="50">
        <v>801</v>
      </c>
      <c r="L44" s="50">
        <v>946</v>
      </c>
      <c r="M44" s="50">
        <v>923</v>
      </c>
      <c r="N44" s="50">
        <v>1037</v>
      </c>
      <c r="O44" s="50">
        <v>902</v>
      </c>
      <c r="P44" s="50">
        <v>894</v>
      </c>
      <c r="Q44" s="50">
        <v>993</v>
      </c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</row>
    <row r="45" spans="1:33" x14ac:dyDescent="0.3">
      <c r="A45" s="14" t="s">
        <v>21</v>
      </c>
      <c r="B45" s="15"/>
      <c r="C45" s="16">
        <v>1</v>
      </c>
      <c r="D45" s="34" t="s">
        <v>107</v>
      </c>
      <c r="E45" s="35"/>
      <c r="F45" s="35"/>
      <c r="G45" s="35"/>
      <c r="H45" s="45" t="s">
        <v>108</v>
      </c>
      <c r="I45" s="51"/>
      <c r="J45" s="52"/>
      <c r="K45" s="52"/>
      <c r="L45" s="52"/>
      <c r="M45" s="53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1:33" x14ac:dyDescent="0.3">
      <c r="A46" s="189"/>
      <c r="B46" s="190"/>
      <c r="C46" s="16">
        <v>2</v>
      </c>
      <c r="D46" s="34" t="s">
        <v>109</v>
      </c>
      <c r="E46" s="35"/>
      <c r="F46" s="35"/>
      <c r="G46" s="35"/>
      <c r="H46" s="45" t="s">
        <v>110</v>
      </c>
      <c r="I46" s="51"/>
      <c r="J46" s="52"/>
      <c r="K46" s="52"/>
      <c r="L46" s="52"/>
      <c r="M46" s="53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</row>
    <row r="47" spans="1:33" x14ac:dyDescent="0.3">
      <c r="A47" s="189"/>
      <c r="B47" s="190"/>
      <c r="C47" s="16">
        <v>3</v>
      </c>
      <c r="D47" s="34" t="s">
        <v>111</v>
      </c>
      <c r="E47" s="35"/>
      <c r="F47" s="35"/>
      <c r="G47" s="35"/>
      <c r="H47" s="45" t="s">
        <v>112</v>
      </c>
      <c r="I47" s="51"/>
      <c r="J47" s="52"/>
      <c r="K47" s="52"/>
      <c r="L47" s="52"/>
      <c r="M47" s="53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1:33" x14ac:dyDescent="0.3">
      <c r="A48" s="191"/>
      <c r="B48" s="192"/>
      <c r="C48" s="17">
        <v>4</v>
      </c>
      <c r="D48" s="34" t="s">
        <v>113</v>
      </c>
      <c r="E48" s="35"/>
      <c r="F48" s="35"/>
      <c r="G48" s="35"/>
      <c r="H48" s="45" t="s">
        <v>114</v>
      </c>
      <c r="I48" s="51"/>
      <c r="J48" s="52"/>
      <c r="K48" s="53"/>
      <c r="L48" s="53"/>
      <c r="M48" s="53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</row>
    <row r="49" spans="1:33" x14ac:dyDescent="0.3">
      <c r="A49" s="11" t="s">
        <v>34</v>
      </c>
      <c r="B49" s="12"/>
      <c r="C49" s="13"/>
      <c r="D49" s="30" t="s">
        <v>115</v>
      </c>
      <c r="E49" s="31"/>
      <c r="F49" s="31"/>
      <c r="G49" s="31"/>
      <c r="H49" s="43" t="s">
        <v>116</v>
      </c>
      <c r="I49" s="49">
        <f t="shared" ref="I49:N49" si="3">I50+I54</f>
        <v>109813</v>
      </c>
      <c r="J49" s="49">
        <f t="shared" si="3"/>
        <v>94883</v>
      </c>
      <c r="K49" s="49">
        <f t="shared" si="3"/>
        <v>111039</v>
      </c>
      <c r="L49" s="49">
        <f t="shared" si="3"/>
        <v>100694</v>
      </c>
      <c r="M49" s="49">
        <f t="shared" si="3"/>
        <v>102090</v>
      </c>
      <c r="N49" s="49">
        <f t="shared" si="3"/>
        <v>78753</v>
      </c>
      <c r="O49" s="49">
        <v>86267</v>
      </c>
      <c r="P49" s="49">
        <v>95634</v>
      </c>
      <c r="Q49" s="49">
        <v>91742</v>
      </c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</row>
    <row r="50" spans="1:33" x14ac:dyDescent="0.3">
      <c r="A50" s="14" t="s">
        <v>34</v>
      </c>
      <c r="B50" s="15" t="s">
        <v>24</v>
      </c>
      <c r="C50" s="16"/>
      <c r="D50" s="39" t="s">
        <v>117</v>
      </c>
      <c r="E50" s="33"/>
      <c r="F50" s="33"/>
      <c r="G50" s="33"/>
      <c r="H50" s="44" t="s">
        <v>118</v>
      </c>
      <c r="I50" s="50">
        <f>11913+22640</f>
        <v>34553</v>
      </c>
      <c r="J50" s="50">
        <f>9710+9328</f>
        <v>19038</v>
      </c>
      <c r="K50" s="50">
        <f>8491+23801</f>
        <v>32292</v>
      </c>
      <c r="L50" s="50">
        <f>8656+17853</f>
        <v>26509</v>
      </c>
      <c r="M50" s="50">
        <v>18734</v>
      </c>
      <c r="N50" s="50">
        <v>14691</v>
      </c>
      <c r="O50" s="50">
        <v>19545</v>
      </c>
      <c r="P50" s="50">
        <v>20213</v>
      </c>
      <c r="Q50" s="50">
        <v>12664</v>
      </c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</row>
    <row r="51" spans="1:33" x14ac:dyDescent="0.3">
      <c r="A51" s="14" t="s">
        <v>34</v>
      </c>
      <c r="B51" s="15" t="s">
        <v>24</v>
      </c>
      <c r="C51" s="16">
        <v>1</v>
      </c>
      <c r="D51" s="36" t="s">
        <v>119</v>
      </c>
      <c r="E51" s="37"/>
      <c r="F51" s="37"/>
      <c r="G51" s="37"/>
      <c r="H51" s="46" t="s">
        <v>120</v>
      </c>
      <c r="I51" s="57"/>
      <c r="J51" s="57"/>
      <c r="K51" s="57"/>
      <c r="L51" s="57"/>
      <c r="M51" s="57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</row>
    <row r="52" spans="1:33" ht="14.25" customHeight="1" x14ac:dyDescent="0.3">
      <c r="A52" s="14"/>
      <c r="B52" s="15"/>
      <c r="C52" s="16">
        <v>2</v>
      </c>
      <c r="D52" s="34" t="s">
        <v>121</v>
      </c>
      <c r="E52" s="35"/>
      <c r="F52" s="35"/>
      <c r="G52" s="35"/>
      <c r="H52" s="45" t="s">
        <v>122</v>
      </c>
      <c r="I52" s="51" t="s">
        <v>135</v>
      </c>
      <c r="J52" s="52">
        <v>9328</v>
      </c>
      <c r="K52" s="53">
        <v>23801</v>
      </c>
      <c r="L52" s="52">
        <v>17853</v>
      </c>
      <c r="M52" s="53">
        <v>12575</v>
      </c>
      <c r="N52" s="53">
        <v>10179</v>
      </c>
      <c r="O52" s="53">
        <v>15068</v>
      </c>
      <c r="P52" s="53">
        <v>13926</v>
      </c>
      <c r="Q52" s="53">
        <v>9596</v>
      </c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</row>
    <row r="53" spans="1:33" x14ac:dyDescent="0.3">
      <c r="A53" s="193"/>
      <c r="B53" s="193"/>
      <c r="C53" s="16">
        <v>9</v>
      </c>
      <c r="D53" s="36" t="s">
        <v>123</v>
      </c>
      <c r="E53" s="37"/>
      <c r="F53" s="37"/>
      <c r="G53" s="37"/>
      <c r="H53" s="46" t="s">
        <v>124</v>
      </c>
      <c r="I53" s="57">
        <v>9710</v>
      </c>
      <c r="J53" s="57">
        <v>11913</v>
      </c>
      <c r="K53" s="57">
        <f>K50-K52</f>
        <v>8491</v>
      </c>
      <c r="L53" s="57">
        <f>L50-L52</f>
        <v>8656</v>
      </c>
      <c r="M53" s="57">
        <f>M50-M52</f>
        <v>6159</v>
      </c>
      <c r="N53" s="57">
        <f>N50-N52</f>
        <v>4512</v>
      </c>
      <c r="O53" s="57">
        <v>4477</v>
      </c>
      <c r="P53" s="57">
        <f>P50-P52</f>
        <v>6287</v>
      </c>
      <c r="Q53" s="57">
        <v>420</v>
      </c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x14ac:dyDescent="0.3">
      <c r="A54" s="11" t="s">
        <v>34</v>
      </c>
      <c r="B54" s="12" t="s">
        <v>30</v>
      </c>
      <c r="C54" s="13"/>
      <c r="D54" s="39" t="s">
        <v>125</v>
      </c>
      <c r="E54" s="33"/>
      <c r="F54" s="33"/>
      <c r="G54" s="33"/>
      <c r="H54" s="44" t="s">
        <v>126</v>
      </c>
      <c r="I54" s="50">
        <f>30381+44879</f>
        <v>75260</v>
      </c>
      <c r="J54" s="50">
        <f>34396+41449</f>
        <v>75845</v>
      </c>
      <c r="K54" s="50">
        <f>34128+44619</f>
        <v>78747</v>
      </c>
      <c r="L54" s="50">
        <v>74185</v>
      </c>
      <c r="M54" s="50">
        <v>83356</v>
      </c>
      <c r="N54" s="50">
        <v>64062</v>
      </c>
      <c r="O54" s="50">
        <v>66722</v>
      </c>
      <c r="P54" s="50">
        <v>75421</v>
      </c>
      <c r="Q54" s="50">
        <v>79078</v>
      </c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</row>
    <row r="55" spans="1:33" x14ac:dyDescent="0.3">
      <c r="A55" s="14"/>
      <c r="B55" s="15"/>
      <c r="C55" s="16" t="s">
        <v>20</v>
      </c>
      <c r="D55" s="34" t="s">
        <v>121</v>
      </c>
      <c r="E55" s="35"/>
      <c r="F55" s="35"/>
      <c r="G55" s="35"/>
      <c r="H55" s="45" t="s">
        <v>127</v>
      </c>
      <c r="I55" s="51" t="s">
        <v>136</v>
      </c>
      <c r="J55" s="52">
        <v>41449</v>
      </c>
      <c r="K55" s="52">
        <v>44619</v>
      </c>
      <c r="L55" s="52">
        <v>46610</v>
      </c>
      <c r="M55" s="53">
        <v>43745</v>
      </c>
      <c r="N55" s="53">
        <v>42395</v>
      </c>
      <c r="O55" s="53">
        <v>39529</v>
      </c>
      <c r="P55" s="53">
        <v>45646</v>
      </c>
      <c r="Q55" s="53">
        <v>46047</v>
      </c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</row>
    <row r="56" spans="1:33" x14ac:dyDescent="0.3">
      <c r="A56" s="14"/>
      <c r="B56" s="15"/>
      <c r="C56" s="16" t="s">
        <v>29</v>
      </c>
      <c r="D56" s="36" t="s">
        <v>137</v>
      </c>
      <c r="E56" s="37"/>
      <c r="F56" s="37"/>
      <c r="G56" s="37"/>
      <c r="H56" s="46" t="s">
        <v>128</v>
      </c>
      <c r="I56" s="57">
        <f t="shared" ref="I56:P56" si="4">I54-I55</f>
        <v>30381</v>
      </c>
      <c r="J56" s="57">
        <f t="shared" si="4"/>
        <v>34396</v>
      </c>
      <c r="K56" s="57">
        <f t="shared" si="4"/>
        <v>34128</v>
      </c>
      <c r="L56" s="57">
        <f t="shared" si="4"/>
        <v>27575</v>
      </c>
      <c r="M56" s="57">
        <f t="shared" si="4"/>
        <v>39611</v>
      </c>
      <c r="N56" s="57">
        <f t="shared" si="4"/>
        <v>21667</v>
      </c>
      <c r="O56" s="57">
        <f t="shared" si="4"/>
        <v>27193</v>
      </c>
      <c r="P56" s="57">
        <f t="shared" si="4"/>
        <v>29775</v>
      </c>
      <c r="Q56" s="57">
        <v>24449</v>
      </c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x14ac:dyDescent="0.3">
      <c r="A57" s="11" t="s">
        <v>52</v>
      </c>
      <c r="B57" s="12"/>
      <c r="C57" s="13"/>
      <c r="D57" s="30" t="s">
        <v>129</v>
      </c>
      <c r="E57" s="31"/>
      <c r="F57" s="31"/>
      <c r="G57" s="31"/>
      <c r="H57" s="43" t="s">
        <v>130</v>
      </c>
      <c r="I57" s="49">
        <v>206</v>
      </c>
      <c r="J57" s="49">
        <v>62</v>
      </c>
      <c r="K57" s="49">
        <v>26</v>
      </c>
      <c r="L57" s="49">
        <v>334</v>
      </c>
      <c r="M57" s="49">
        <v>106</v>
      </c>
      <c r="N57" s="49">
        <v>229</v>
      </c>
      <c r="O57" s="49">
        <v>121</v>
      </c>
      <c r="P57" s="49">
        <v>73</v>
      </c>
      <c r="Q57" s="49">
        <v>36</v>
      </c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</row>
    <row r="58" spans="1:33" x14ac:dyDescent="0.3">
      <c r="A58" s="14" t="s">
        <v>52</v>
      </c>
      <c r="B58" s="15"/>
      <c r="C58" s="16" t="s">
        <v>17</v>
      </c>
      <c r="D58" s="34" t="s">
        <v>131</v>
      </c>
      <c r="E58" s="35"/>
      <c r="F58" s="35"/>
      <c r="G58" s="35"/>
      <c r="H58" s="45" t="s">
        <v>132</v>
      </c>
      <c r="I58" s="51" t="s">
        <v>138</v>
      </c>
      <c r="J58" s="52">
        <v>52</v>
      </c>
      <c r="K58" s="52">
        <v>19</v>
      </c>
      <c r="L58" s="53">
        <v>331</v>
      </c>
      <c r="M58" s="53">
        <v>104</v>
      </c>
      <c r="N58" s="54">
        <v>228</v>
      </c>
      <c r="O58" s="54">
        <v>121</v>
      </c>
      <c r="P58" s="54">
        <v>73</v>
      </c>
      <c r="Q58" s="54">
        <v>36</v>
      </c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</row>
    <row r="59" spans="1:33" x14ac:dyDescent="0.3">
      <c r="A59" s="21"/>
      <c r="B59" s="22"/>
      <c r="C59" s="40" t="s">
        <v>20</v>
      </c>
      <c r="D59" s="34" t="s">
        <v>133</v>
      </c>
      <c r="E59" s="35"/>
      <c r="F59" s="35"/>
      <c r="G59" s="35"/>
      <c r="H59" s="45" t="s">
        <v>134</v>
      </c>
      <c r="I59" s="51" t="s">
        <v>139</v>
      </c>
      <c r="J59" s="52">
        <v>10</v>
      </c>
      <c r="K59" s="52">
        <v>7</v>
      </c>
      <c r="L59" s="52">
        <v>3</v>
      </c>
      <c r="M59" s="53">
        <v>2</v>
      </c>
      <c r="N59" s="54">
        <v>1</v>
      </c>
      <c r="O59" s="54">
        <v>0</v>
      </c>
      <c r="P59" s="54">
        <v>0</v>
      </c>
      <c r="Q59" s="54">
        <v>0</v>
      </c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</row>
  </sheetData>
  <mergeCells count="42">
    <mergeCell ref="A46:B48"/>
    <mergeCell ref="A53:B53"/>
    <mergeCell ref="B22:C22"/>
    <mergeCell ref="A24:B26"/>
    <mergeCell ref="A30:B34"/>
    <mergeCell ref="A37:B37"/>
    <mergeCell ref="A40:B40"/>
    <mergeCell ref="A43:C43"/>
    <mergeCell ref="B6:C6"/>
    <mergeCell ref="D6:G6"/>
    <mergeCell ref="D7:G7"/>
    <mergeCell ref="A18:G20"/>
    <mergeCell ref="A21:C21"/>
    <mergeCell ref="D21:G21"/>
    <mergeCell ref="D15:G15"/>
    <mergeCell ref="D16:G16"/>
    <mergeCell ref="D29:G29"/>
    <mergeCell ref="D30:G30"/>
    <mergeCell ref="D26:G26"/>
    <mergeCell ref="Z18:AF19"/>
    <mergeCell ref="H2:H3"/>
    <mergeCell ref="A1:G3"/>
    <mergeCell ref="D13:G13"/>
    <mergeCell ref="D11:G11"/>
    <mergeCell ref="D12:G12"/>
    <mergeCell ref="B9:C9"/>
    <mergeCell ref="D9:G9"/>
    <mergeCell ref="D10:G10"/>
    <mergeCell ref="D14:G14"/>
    <mergeCell ref="A4:C4"/>
    <mergeCell ref="B5:C5"/>
    <mergeCell ref="D24:G24"/>
    <mergeCell ref="D25:G25"/>
    <mergeCell ref="D28:G28"/>
    <mergeCell ref="D4:G4"/>
    <mergeCell ref="D5:G5"/>
    <mergeCell ref="D8:G8"/>
    <mergeCell ref="I1:P2"/>
    <mergeCell ref="Z1:AF2"/>
    <mergeCell ref="R18:X19"/>
    <mergeCell ref="I18:P19"/>
    <mergeCell ref="R1:Y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2"/>
  <sheetViews>
    <sheetView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Y41" sqref="Y41:AA41"/>
    </sheetView>
  </sheetViews>
  <sheetFormatPr defaultRowHeight="14.4" x14ac:dyDescent="0.3"/>
  <cols>
    <col min="1" max="1" width="3.6640625" customWidth="1"/>
    <col min="2" max="2" width="4.109375" customWidth="1"/>
    <col min="3" max="3" width="3.44140625" customWidth="1"/>
    <col min="11" max="13" width="10.5546875" customWidth="1"/>
    <col min="20" max="20" width="11.33203125" customWidth="1"/>
    <col min="21" max="21" width="10.44140625" customWidth="1"/>
    <col min="22" max="22" width="10" customWidth="1"/>
    <col min="23" max="23" width="10.5546875" customWidth="1"/>
    <col min="24" max="24" width="11.33203125" customWidth="1"/>
    <col min="25" max="25" width="10.33203125" customWidth="1"/>
    <col min="26" max="26" width="10.21875" customWidth="1"/>
    <col min="27" max="27" width="12.77734375" customWidth="1"/>
  </cols>
  <sheetData>
    <row r="1" spans="1:27" ht="14.4" customHeight="1" x14ac:dyDescent="0.3">
      <c r="A1" s="195"/>
      <c r="B1" s="195"/>
      <c r="C1" s="195"/>
      <c r="D1" s="195"/>
      <c r="E1" s="195"/>
      <c r="F1" s="195"/>
      <c r="G1" s="195"/>
      <c r="H1" s="195"/>
      <c r="I1" s="195"/>
      <c r="J1" s="68"/>
      <c r="K1" s="196" t="s">
        <v>146</v>
      </c>
      <c r="L1" s="196"/>
      <c r="M1" s="196"/>
      <c r="N1" s="196"/>
      <c r="O1" s="196"/>
      <c r="P1" s="196"/>
      <c r="Q1" s="196"/>
      <c r="R1" s="196"/>
      <c r="S1" s="159"/>
      <c r="T1" s="161" t="s">
        <v>295</v>
      </c>
      <c r="U1" s="161"/>
      <c r="V1" s="161"/>
      <c r="W1" s="161"/>
      <c r="X1" s="161"/>
      <c r="Y1" s="161"/>
      <c r="Z1" s="161"/>
      <c r="AA1" s="161"/>
    </row>
    <row r="2" spans="1:27" x14ac:dyDescent="0.3">
      <c r="A2" s="195"/>
      <c r="B2" s="195"/>
      <c r="C2" s="195"/>
      <c r="D2" s="195"/>
      <c r="E2" s="195"/>
      <c r="F2" s="195"/>
      <c r="G2" s="195"/>
      <c r="H2" s="195"/>
      <c r="I2" s="195"/>
      <c r="J2" s="68"/>
      <c r="K2" s="69">
        <v>2014</v>
      </c>
      <c r="L2" s="69">
        <v>2015</v>
      </c>
      <c r="M2" s="69">
        <v>2016</v>
      </c>
      <c r="N2" s="69">
        <v>2017</v>
      </c>
      <c r="O2" s="69">
        <v>2018</v>
      </c>
      <c r="P2" s="82">
        <v>2019</v>
      </c>
      <c r="Q2" s="69">
        <v>2020</v>
      </c>
      <c r="R2" s="82">
        <v>2021</v>
      </c>
      <c r="S2" s="72">
        <v>2022</v>
      </c>
      <c r="T2" s="47" t="s">
        <v>141</v>
      </c>
      <c r="U2" s="47" t="s">
        <v>142</v>
      </c>
      <c r="V2" s="47" t="s">
        <v>143</v>
      </c>
      <c r="W2" s="47" t="s">
        <v>144</v>
      </c>
      <c r="X2" s="47" t="s">
        <v>145</v>
      </c>
      <c r="Y2" s="47" t="s">
        <v>298</v>
      </c>
      <c r="Z2" s="47" t="s">
        <v>299</v>
      </c>
      <c r="AA2" s="47" t="s">
        <v>304</v>
      </c>
    </row>
    <row r="3" spans="1:27" x14ac:dyDescent="0.3">
      <c r="A3" s="197" t="s">
        <v>24</v>
      </c>
      <c r="B3" s="197"/>
      <c r="C3" s="197"/>
      <c r="D3" s="198" t="s">
        <v>147</v>
      </c>
      <c r="E3" s="198"/>
      <c r="F3" s="198"/>
      <c r="G3" s="198"/>
      <c r="H3" s="198"/>
      <c r="I3" s="199"/>
      <c r="J3" s="99" t="s">
        <v>17</v>
      </c>
      <c r="K3" s="100">
        <v>134959</v>
      </c>
      <c r="L3" s="100">
        <v>101100</v>
      </c>
      <c r="M3" s="100">
        <v>109548</v>
      </c>
      <c r="N3" s="100">
        <v>114721</v>
      </c>
      <c r="O3" s="101">
        <v>118824</v>
      </c>
      <c r="P3" s="101">
        <v>116919</v>
      </c>
      <c r="Q3" s="101">
        <v>126001</v>
      </c>
      <c r="R3" s="101">
        <v>127897</v>
      </c>
      <c r="S3" s="101">
        <v>124659</v>
      </c>
      <c r="T3" s="140"/>
      <c r="U3" s="140"/>
      <c r="V3" s="140"/>
      <c r="W3" s="140"/>
      <c r="X3" s="140"/>
      <c r="Y3" s="140"/>
      <c r="Z3" s="140"/>
      <c r="AA3" s="140"/>
    </row>
    <row r="4" spans="1:27" x14ac:dyDescent="0.3">
      <c r="A4" s="197" t="s">
        <v>30</v>
      </c>
      <c r="B4" s="197"/>
      <c r="C4" s="197"/>
      <c r="D4" s="198" t="s">
        <v>148</v>
      </c>
      <c r="E4" s="198"/>
      <c r="F4" s="198"/>
      <c r="G4" s="198"/>
      <c r="H4" s="198"/>
      <c r="I4" s="199"/>
      <c r="J4" s="99" t="s">
        <v>20</v>
      </c>
      <c r="K4" s="100">
        <v>1259</v>
      </c>
      <c r="L4" s="100">
        <v>649</v>
      </c>
      <c r="M4" s="100">
        <v>324</v>
      </c>
      <c r="N4" s="102">
        <v>1097</v>
      </c>
      <c r="O4" s="101">
        <v>2673</v>
      </c>
      <c r="P4" s="101">
        <v>541</v>
      </c>
      <c r="Q4" s="101">
        <v>186</v>
      </c>
      <c r="R4" s="101">
        <v>57</v>
      </c>
      <c r="S4" s="101">
        <v>146</v>
      </c>
      <c r="T4" s="140"/>
      <c r="U4" s="140"/>
      <c r="V4" s="140"/>
      <c r="W4" s="140"/>
      <c r="X4" s="140"/>
      <c r="Y4" s="140"/>
      <c r="Z4" s="140"/>
      <c r="AA4" s="140"/>
    </row>
    <row r="5" spans="1:27" x14ac:dyDescent="0.3">
      <c r="A5" s="70" t="s">
        <v>18</v>
      </c>
      <c r="B5" s="200"/>
      <c r="C5" s="200"/>
      <c r="D5" s="201" t="s">
        <v>149</v>
      </c>
      <c r="E5" s="201"/>
      <c r="F5" s="201"/>
      <c r="G5" s="201"/>
      <c r="H5" s="201"/>
      <c r="I5" s="202"/>
      <c r="J5" s="103" t="s">
        <v>23</v>
      </c>
      <c r="K5" s="104">
        <f t="shared" ref="K5:P5" si="0">K6+K7+K8</f>
        <v>75811</v>
      </c>
      <c r="L5" s="104">
        <f t="shared" si="0"/>
        <v>73364</v>
      </c>
      <c r="M5" s="104">
        <f t="shared" si="0"/>
        <v>68691</v>
      </c>
      <c r="N5" s="104">
        <f t="shared" si="0"/>
        <v>62785</v>
      </c>
      <c r="O5" s="104">
        <f t="shared" si="0"/>
        <v>83069</v>
      </c>
      <c r="P5" s="104">
        <f t="shared" si="0"/>
        <v>63214</v>
      </c>
      <c r="Q5" s="104">
        <v>79029</v>
      </c>
      <c r="R5" s="104">
        <v>82884</v>
      </c>
      <c r="S5" s="104">
        <v>84852</v>
      </c>
      <c r="T5" s="141"/>
      <c r="U5" s="141"/>
      <c r="V5" s="141"/>
      <c r="W5" s="141"/>
      <c r="X5" s="141"/>
      <c r="Y5" s="141"/>
      <c r="Z5" s="141"/>
      <c r="AA5" s="141"/>
    </row>
    <row r="6" spans="1:27" x14ac:dyDescent="0.3">
      <c r="A6" s="205" t="s">
        <v>150</v>
      </c>
      <c r="B6" s="205"/>
      <c r="C6" s="205"/>
      <c r="D6" s="206" t="s">
        <v>151</v>
      </c>
      <c r="E6" s="206"/>
      <c r="F6" s="206"/>
      <c r="G6" s="206"/>
      <c r="H6" s="206"/>
      <c r="I6" s="207"/>
      <c r="J6" s="105" t="s">
        <v>26</v>
      </c>
      <c r="K6" s="106">
        <v>847</v>
      </c>
      <c r="L6" s="106">
        <v>408</v>
      </c>
      <c r="M6" s="107">
        <v>278</v>
      </c>
      <c r="N6" s="54">
        <v>1026</v>
      </c>
      <c r="O6" s="108">
        <v>2548</v>
      </c>
      <c r="P6" s="108">
        <v>551</v>
      </c>
      <c r="Q6" s="108">
        <v>251</v>
      </c>
      <c r="R6" s="108">
        <v>43</v>
      </c>
      <c r="S6" s="108">
        <v>50</v>
      </c>
      <c r="T6" s="142"/>
      <c r="U6" s="142"/>
      <c r="V6" s="142"/>
      <c r="W6" s="142"/>
      <c r="X6" s="142"/>
      <c r="Y6" s="142"/>
      <c r="Z6" s="54"/>
      <c r="AA6" s="54"/>
    </row>
    <row r="7" spans="1:27" x14ac:dyDescent="0.3">
      <c r="A7" s="71"/>
      <c r="B7" s="72" t="s">
        <v>152</v>
      </c>
      <c r="C7" s="73"/>
      <c r="D7" s="206" t="s">
        <v>153</v>
      </c>
      <c r="E7" s="206"/>
      <c r="F7" s="206"/>
      <c r="G7" s="206"/>
      <c r="H7" s="206"/>
      <c r="I7" s="207"/>
      <c r="J7" s="105" t="s">
        <v>154</v>
      </c>
      <c r="K7" s="106">
        <v>51232</v>
      </c>
      <c r="L7" s="106">
        <v>53968</v>
      </c>
      <c r="M7" s="109">
        <v>49340</v>
      </c>
      <c r="N7" s="54">
        <v>40604</v>
      </c>
      <c r="O7" s="108">
        <v>57828</v>
      </c>
      <c r="P7" s="108">
        <v>40937</v>
      </c>
      <c r="Q7" s="108">
        <v>56588</v>
      </c>
      <c r="R7" s="108">
        <v>61004</v>
      </c>
      <c r="S7" s="108">
        <v>57545</v>
      </c>
      <c r="T7" s="142"/>
      <c r="U7" s="142"/>
      <c r="V7" s="142"/>
      <c r="W7" s="142"/>
      <c r="X7" s="142"/>
      <c r="Y7" s="142"/>
      <c r="Z7" s="54"/>
      <c r="AA7" s="54"/>
    </row>
    <row r="8" spans="1:27" x14ac:dyDescent="0.3">
      <c r="A8" s="71"/>
      <c r="B8" s="72" t="s">
        <v>155</v>
      </c>
      <c r="C8" s="73"/>
      <c r="D8" s="206" t="s">
        <v>156</v>
      </c>
      <c r="E8" s="206"/>
      <c r="F8" s="206"/>
      <c r="G8" s="206"/>
      <c r="H8" s="206"/>
      <c r="I8" s="207"/>
      <c r="J8" s="105" t="s">
        <v>157</v>
      </c>
      <c r="K8" s="106">
        <v>23732</v>
      </c>
      <c r="L8" s="106">
        <v>18988</v>
      </c>
      <c r="M8" s="110">
        <v>19073</v>
      </c>
      <c r="N8" s="54">
        <v>21155</v>
      </c>
      <c r="O8" s="108">
        <v>22693</v>
      </c>
      <c r="P8" s="108">
        <v>21726</v>
      </c>
      <c r="Q8" s="108">
        <v>22190</v>
      </c>
      <c r="R8" s="108">
        <v>21837</v>
      </c>
      <c r="S8" s="108">
        <v>27257</v>
      </c>
      <c r="T8" s="142"/>
      <c r="U8" s="142"/>
      <c r="V8" s="142"/>
      <c r="W8" s="142"/>
      <c r="X8" s="142"/>
      <c r="Y8" s="142"/>
      <c r="Z8" s="54"/>
      <c r="AA8" s="54"/>
    </row>
    <row r="9" spans="1:27" x14ac:dyDescent="0.3">
      <c r="A9" s="70" t="s">
        <v>21</v>
      </c>
      <c r="B9" s="200"/>
      <c r="C9" s="200"/>
      <c r="D9" s="201" t="s">
        <v>158</v>
      </c>
      <c r="E9" s="201"/>
      <c r="F9" s="201"/>
      <c r="G9" s="201"/>
      <c r="H9" s="201"/>
      <c r="I9" s="202"/>
      <c r="J9" s="103" t="s">
        <v>159</v>
      </c>
      <c r="K9" s="111">
        <v>15232</v>
      </c>
      <c r="L9" s="111">
        <v>-15738</v>
      </c>
      <c r="M9" s="111">
        <v>-7091</v>
      </c>
      <c r="N9" s="111">
        <v>3616</v>
      </c>
      <c r="O9" s="111">
        <v>-12282</v>
      </c>
      <c r="P9" s="111">
        <v>7505</v>
      </c>
      <c r="Q9" s="111">
        <v>-7040</v>
      </c>
      <c r="R9" s="111">
        <v>-8957</v>
      </c>
      <c r="S9" s="111">
        <v>-9476</v>
      </c>
      <c r="T9" s="143"/>
      <c r="U9" s="143"/>
      <c r="V9" s="143"/>
      <c r="W9" s="143"/>
      <c r="X9" s="143"/>
      <c r="Y9" s="143"/>
      <c r="Z9" s="143"/>
      <c r="AA9" s="143"/>
    </row>
    <row r="10" spans="1:27" x14ac:dyDescent="0.3">
      <c r="A10" s="74" t="s">
        <v>34</v>
      </c>
      <c r="B10" s="208"/>
      <c r="C10" s="208"/>
      <c r="D10" s="201" t="s">
        <v>160</v>
      </c>
      <c r="E10" s="201"/>
      <c r="F10" s="201"/>
      <c r="G10" s="201"/>
      <c r="H10" s="201"/>
      <c r="I10" s="202"/>
      <c r="J10" s="103" t="s">
        <v>29</v>
      </c>
      <c r="K10" s="111">
        <v>-847</v>
      </c>
      <c r="L10" s="111">
        <v>-252</v>
      </c>
      <c r="M10" s="111">
        <v>-385</v>
      </c>
      <c r="N10" s="111">
        <v>-123</v>
      </c>
      <c r="O10" s="111">
        <v>-148</v>
      </c>
      <c r="P10" s="111">
        <v>-128</v>
      </c>
      <c r="Q10" s="111">
        <v>-512</v>
      </c>
      <c r="R10" s="111">
        <v>-333</v>
      </c>
      <c r="S10" s="111">
        <v>-352</v>
      </c>
      <c r="T10" s="143"/>
      <c r="U10" s="143"/>
      <c r="V10" s="143"/>
      <c r="W10" s="143"/>
      <c r="X10" s="143"/>
      <c r="Y10" s="143"/>
      <c r="Z10" s="143"/>
      <c r="AA10" s="143"/>
    </row>
    <row r="11" spans="1:27" x14ac:dyDescent="0.3">
      <c r="A11" s="70" t="s">
        <v>52</v>
      </c>
      <c r="B11" s="200"/>
      <c r="C11" s="200"/>
      <c r="D11" s="201" t="s">
        <v>161</v>
      </c>
      <c r="E11" s="201"/>
      <c r="F11" s="201"/>
      <c r="G11" s="201"/>
      <c r="H11" s="201"/>
      <c r="I11" s="202"/>
      <c r="J11" s="103" t="s">
        <v>162</v>
      </c>
      <c r="K11" s="112">
        <f t="shared" ref="K11:P11" si="1">K12+K13</f>
        <v>19032</v>
      </c>
      <c r="L11" s="112">
        <f t="shared" si="1"/>
        <v>19467</v>
      </c>
      <c r="M11" s="112">
        <f t="shared" si="1"/>
        <v>19689</v>
      </c>
      <c r="N11" s="112">
        <f t="shared" si="1"/>
        <v>22817</v>
      </c>
      <c r="O11" s="112">
        <f t="shared" si="1"/>
        <v>24020</v>
      </c>
      <c r="P11" s="112">
        <f t="shared" si="1"/>
        <v>24890</v>
      </c>
      <c r="Q11" s="112">
        <v>24061</v>
      </c>
      <c r="R11" s="112">
        <v>25392</v>
      </c>
      <c r="S11" s="112">
        <v>26420</v>
      </c>
      <c r="T11" s="144"/>
      <c r="U11" s="144"/>
      <c r="V11" s="144"/>
      <c r="W11" s="144"/>
      <c r="X11" s="144"/>
      <c r="Y11" s="144"/>
      <c r="Z11" s="144"/>
      <c r="AA11" s="144"/>
    </row>
    <row r="12" spans="1:27" x14ac:dyDescent="0.3">
      <c r="A12" s="71"/>
      <c r="B12" s="72" t="s">
        <v>150</v>
      </c>
      <c r="C12" s="73"/>
      <c r="D12" s="206" t="s">
        <v>163</v>
      </c>
      <c r="E12" s="206"/>
      <c r="F12" s="206"/>
      <c r="G12" s="206"/>
      <c r="H12" s="206"/>
      <c r="I12" s="207"/>
      <c r="J12" s="105" t="s">
        <v>164</v>
      </c>
      <c r="K12" s="106">
        <v>13865</v>
      </c>
      <c r="L12" s="106">
        <v>14096</v>
      </c>
      <c r="M12" s="113">
        <v>14313</v>
      </c>
      <c r="N12" s="108">
        <v>16497</v>
      </c>
      <c r="O12" s="108">
        <v>17289</v>
      </c>
      <c r="P12" s="108">
        <v>18011</v>
      </c>
      <c r="Q12" s="108">
        <v>17977</v>
      </c>
      <c r="R12" s="108">
        <v>18392</v>
      </c>
      <c r="S12" s="108">
        <v>19108</v>
      </c>
      <c r="T12" s="142"/>
      <c r="U12" s="142"/>
      <c r="V12" s="142"/>
      <c r="W12" s="142"/>
      <c r="X12" s="142"/>
      <c r="Y12" s="142"/>
      <c r="Z12" s="54"/>
      <c r="AA12" s="54"/>
    </row>
    <row r="13" spans="1:27" x14ac:dyDescent="0.3">
      <c r="A13" s="71"/>
      <c r="B13" s="72" t="s">
        <v>152</v>
      </c>
      <c r="C13" s="73"/>
      <c r="D13" s="203" t="s">
        <v>165</v>
      </c>
      <c r="E13" s="203"/>
      <c r="F13" s="203"/>
      <c r="G13" s="203"/>
      <c r="H13" s="203"/>
      <c r="I13" s="204"/>
      <c r="J13" s="114" t="s">
        <v>166</v>
      </c>
      <c r="K13" s="115">
        <f t="shared" ref="K13:P13" si="2">K14+K15</f>
        <v>5167</v>
      </c>
      <c r="L13" s="115">
        <f t="shared" si="2"/>
        <v>5371</v>
      </c>
      <c r="M13" s="115">
        <f t="shared" si="2"/>
        <v>5376</v>
      </c>
      <c r="N13" s="115">
        <f t="shared" si="2"/>
        <v>6320</v>
      </c>
      <c r="O13" s="115">
        <f t="shared" si="2"/>
        <v>6731</v>
      </c>
      <c r="P13" s="115">
        <f t="shared" si="2"/>
        <v>6879</v>
      </c>
      <c r="Q13" s="115">
        <v>6084</v>
      </c>
      <c r="R13" s="115">
        <v>7000</v>
      </c>
      <c r="S13" s="115">
        <v>7312</v>
      </c>
      <c r="T13" s="145"/>
      <c r="U13" s="145"/>
      <c r="V13" s="145"/>
      <c r="W13" s="145"/>
      <c r="X13" s="145"/>
      <c r="Y13" s="145"/>
      <c r="Z13" s="145"/>
      <c r="AA13" s="145"/>
    </row>
    <row r="14" spans="1:27" x14ac:dyDescent="0.3">
      <c r="A14" s="71"/>
      <c r="B14" s="72" t="s">
        <v>152</v>
      </c>
      <c r="C14" s="73">
        <v>1</v>
      </c>
      <c r="D14" s="206" t="s">
        <v>167</v>
      </c>
      <c r="E14" s="206"/>
      <c r="F14" s="206"/>
      <c r="G14" s="206"/>
      <c r="H14" s="206"/>
      <c r="I14" s="207"/>
      <c r="J14" s="105" t="s">
        <v>168</v>
      </c>
      <c r="K14" s="106">
        <v>4666</v>
      </c>
      <c r="L14" s="106">
        <v>4757</v>
      </c>
      <c r="M14" s="109">
        <v>4762</v>
      </c>
      <c r="N14" s="108">
        <v>5514</v>
      </c>
      <c r="O14" s="108">
        <v>5788</v>
      </c>
      <c r="P14" s="108">
        <v>5992</v>
      </c>
      <c r="Q14" s="108">
        <v>5224</v>
      </c>
      <c r="R14" s="108">
        <v>6045</v>
      </c>
      <c r="S14" s="108">
        <v>6278</v>
      </c>
      <c r="T14" s="142"/>
      <c r="U14" s="142"/>
      <c r="V14" s="142"/>
      <c r="W14" s="142"/>
      <c r="X14" s="142"/>
      <c r="Y14" s="142"/>
      <c r="Z14" s="54"/>
      <c r="AA14" s="54"/>
    </row>
    <row r="15" spans="1:27" x14ac:dyDescent="0.3">
      <c r="A15" s="75"/>
      <c r="B15" s="76" t="s">
        <v>152</v>
      </c>
      <c r="C15" s="77">
        <v>2</v>
      </c>
      <c r="D15" s="206" t="s">
        <v>169</v>
      </c>
      <c r="E15" s="206"/>
      <c r="F15" s="206"/>
      <c r="G15" s="206"/>
      <c r="H15" s="206"/>
      <c r="I15" s="207"/>
      <c r="J15" s="105" t="s">
        <v>170</v>
      </c>
      <c r="K15" s="106">
        <v>501</v>
      </c>
      <c r="L15" s="106">
        <v>614</v>
      </c>
      <c r="M15" s="109">
        <v>614</v>
      </c>
      <c r="N15" s="108">
        <v>806</v>
      </c>
      <c r="O15" s="108">
        <v>943</v>
      </c>
      <c r="P15" s="108">
        <v>887</v>
      </c>
      <c r="Q15" s="108">
        <v>860</v>
      </c>
      <c r="R15" s="108">
        <v>955</v>
      </c>
      <c r="S15" s="108">
        <v>1034</v>
      </c>
      <c r="T15" s="142"/>
      <c r="U15" s="142"/>
      <c r="V15" s="142"/>
      <c r="W15" s="142"/>
      <c r="X15" s="142"/>
      <c r="Y15" s="142"/>
      <c r="Z15" s="54"/>
      <c r="AA15" s="54"/>
    </row>
    <row r="16" spans="1:27" x14ac:dyDescent="0.3">
      <c r="A16" s="70" t="s">
        <v>171</v>
      </c>
      <c r="B16" s="200"/>
      <c r="C16" s="200"/>
      <c r="D16" s="201" t="s">
        <v>172</v>
      </c>
      <c r="E16" s="201"/>
      <c r="F16" s="201"/>
      <c r="G16" s="201"/>
      <c r="H16" s="201"/>
      <c r="I16" s="202"/>
      <c r="J16" s="103" t="s">
        <v>32</v>
      </c>
      <c r="K16" s="112">
        <f t="shared" ref="K16:P16" si="3">+K17+K20+K21</f>
        <v>11437</v>
      </c>
      <c r="L16" s="112">
        <f t="shared" si="3"/>
        <v>12316</v>
      </c>
      <c r="M16" s="112">
        <f t="shared" si="3"/>
        <v>14173</v>
      </c>
      <c r="N16" s="112">
        <f t="shared" si="3"/>
        <v>16034</v>
      </c>
      <c r="O16" s="112">
        <f t="shared" si="3"/>
        <v>17745</v>
      </c>
      <c r="P16" s="112">
        <f t="shared" si="3"/>
        <v>17213</v>
      </c>
      <c r="Q16" s="112">
        <v>14350</v>
      </c>
      <c r="R16" s="112">
        <v>16255</v>
      </c>
      <c r="S16" s="112">
        <v>14273</v>
      </c>
      <c r="T16" s="144"/>
      <c r="U16" s="144"/>
      <c r="V16" s="144"/>
      <c r="W16" s="144"/>
      <c r="X16" s="144"/>
      <c r="Y16" s="144"/>
      <c r="Z16" s="144"/>
      <c r="AA16" s="144"/>
    </row>
    <row r="17" spans="1:27" x14ac:dyDescent="0.3">
      <c r="A17" s="71"/>
      <c r="B17" s="72" t="s">
        <v>150</v>
      </c>
      <c r="C17" s="73"/>
      <c r="D17" s="209" t="s">
        <v>173</v>
      </c>
      <c r="E17" s="209"/>
      <c r="F17" s="209"/>
      <c r="G17" s="209"/>
      <c r="H17" s="209"/>
      <c r="I17" s="210"/>
      <c r="J17" s="114" t="s">
        <v>174</v>
      </c>
      <c r="K17" s="115">
        <f t="shared" ref="K17:P17" si="4">K18+K19</f>
        <v>11437</v>
      </c>
      <c r="L17" s="115">
        <f t="shared" si="4"/>
        <v>12139</v>
      </c>
      <c r="M17" s="115">
        <f t="shared" si="4"/>
        <v>12494</v>
      </c>
      <c r="N17" s="115">
        <f t="shared" si="4"/>
        <v>14575</v>
      </c>
      <c r="O17" s="115">
        <f t="shared" si="4"/>
        <v>15458</v>
      </c>
      <c r="P17" s="115">
        <f t="shared" si="4"/>
        <v>14340</v>
      </c>
      <c r="Q17" s="115">
        <v>12900</v>
      </c>
      <c r="R17" s="115">
        <v>14012</v>
      </c>
      <c r="S17" s="115">
        <v>13904</v>
      </c>
      <c r="T17" s="145"/>
      <c r="U17" s="145"/>
      <c r="V17" s="145"/>
      <c r="W17" s="145"/>
      <c r="X17" s="145"/>
      <c r="Y17" s="145"/>
      <c r="Z17" s="145"/>
      <c r="AA17" s="145"/>
    </row>
    <row r="18" spans="1:27" x14ac:dyDescent="0.3">
      <c r="A18" s="71"/>
      <c r="B18" s="72" t="s">
        <v>150</v>
      </c>
      <c r="C18" s="73">
        <v>1</v>
      </c>
      <c r="D18" s="206" t="s">
        <v>175</v>
      </c>
      <c r="E18" s="206"/>
      <c r="F18" s="206"/>
      <c r="G18" s="206"/>
      <c r="H18" s="206"/>
      <c r="I18" s="207"/>
      <c r="J18" s="105" t="s">
        <v>176</v>
      </c>
      <c r="K18" s="116">
        <v>11437</v>
      </c>
      <c r="L18" s="116">
        <v>12139</v>
      </c>
      <c r="M18" s="116">
        <v>12494</v>
      </c>
      <c r="N18" s="108">
        <v>14973</v>
      </c>
      <c r="O18" s="108">
        <v>15458</v>
      </c>
      <c r="P18" s="54">
        <v>14340</v>
      </c>
      <c r="Q18" s="54">
        <v>12900</v>
      </c>
      <c r="R18" s="54">
        <v>14012</v>
      </c>
      <c r="S18" s="54">
        <v>13869</v>
      </c>
      <c r="T18" s="146"/>
      <c r="U18" s="146"/>
      <c r="V18" s="146"/>
      <c r="W18" s="146"/>
      <c r="X18" s="146"/>
      <c r="Y18" s="146"/>
      <c r="Z18" s="54"/>
      <c r="AA18" s="54"/>
    </row>
    <row r="19" spans="1:27" x14ac:dyDescent="0.3">
      <c r="A19" s="71"/>
      <c r="B19" s="72" t="s">
        <v>150</v>
      </c>
      <c r="C19" s="73">
        <v>2</v>
      </c>
      <c r="D19" s="206" t="s">
        <v>177</v>
      </c>
      <c r="E19" s="206"/>
      <c r="F19" s="206"/>
      <c r="G19" s="206"/>
      <c r="H19" s="206"/>
      <c r="I19" s="207"/>
      <c r="J19" s="105" t="s">
        <v>178</v>
      </c>
      <c r="K19" s="116"/>
      <c r="L19" s="116"/>
      <c r="M19" s="116">
        <v>0</v>
      </c>
      <c r="N19" s="108">
        <v>-398</v>
      </c>
      <c r="O19" s="108"/>
      <c r="P19" s="54"/>
      <c r="Q19" s="54"/>
      <c r="R19" s="54"/>
      <c r="S19" s="54">
        <v>35</v>
      </c>
      <c r="T19" s="146"/>
      <c r="U19" s="146"/>
      <c r="V19" s="146"/>
      <c r="W19" s="146"/>
      <c r="X19" s="146"/>
      <c r="Y19" s="146"/>
      <c r="Z19" s="54"/>
      <c r="AA19" s="54"/>
    </row>
    <row r="20" spans="1:27" x14ac:dyDescent="0.3">
      <c r="A20" s="71"/>
      <c r="B20" s="72" t="s">
        <v>152</v>
      </c>
      <c r="C20" s="73"/>
      <c r="D20" s="206" t="s">
        <v>179</v>
      </c>
      <c r="E20" s="206"/>
      <c r="F20" s="206"/>
      <c r="G20" s="206"/>
      <c r="H20" s="206"/>
      <c r="I20" s="207"/>
      <c r="J20" s="105" t="s">
        <v>180</v>
      </c>
      <c r="K20" s="116">
        <v>0</v>
      </c>
      <c r="L20" s="116">
        <v>46</v>
      </c>
      <c r="M20" s="116">
        <v>1728</v>
      </c>
      <c r="N20" s="108">
        <v>1739</v>
      </c>
      <c r="O20" s="108">
        <v>1643</v>
      </c>
      <c r="P20" s="54">
        <v>2669</v>
      </c>
      <c r="Q20" s="54">
        <v>1567</v>
      </c>
      <c r="R20" s="54">
        <v>1051</v>
      </c>
      <c r="S20" s="54">
        <v>1008</v>
      </c>
      <c r="T20" s="146"/>
      <c r="U20" s="146"/>
      <c r="V20" s="146"/>
      <c r="W20" s="146"/>
      <c r="X20" s="146"/>
      <c r="Y20" s="146"/>
      <c r="Z20" s="54"/>
      <c r="AA20" s="54"/>
    </row>
    <row r="21" spans="1:27" x14ac:dyDescent="0.3">
      <c r="A21" s="75"/>
      <c r="B21" s="76" t="s">
        <v>155</v>
      </c>
      <c r="C21" s="77"/>
      <c r="D21" s="206" t="s">
        <v>181</v>
      </c>
      <c r="E21" s="206"/>
      <c r="F21" s="206"/>
      <c r="G21" s="206"/>
      <c r="H21" s="206"/>
      <c r="I21" s="207"/>
      <c r="J21" s="105" t="s">
        <v>182</v>
      </c>
      <c r="K21" s="116">
        <v>0</v>
      </c>
      <c r="L21" s="116">
        <v>131</v>
      </c>
      <c r="M21" s="116">
        <v>-49</v>
      </c>
      <c r="N21" s="108">
        <v>-280</v>
      </c>
      <c r="O21" s="108">
        <v>644</v>
      </c>
      <c r="P21" s="54">
        <v>204</v>
      </c>
      <c r="Q21" s="54">
        <v>-117</v>
      </c>
      <c r="R21" s="54">
        <v>1192</v>
      </c>
      <c r="S21" s="54">
        <v>-639</v>
      </c>
      <c r="T21" s="146"/>
      <c r="U21" s="146"/>
      <c r="V21" s="146"/>
      <c r="W21" s="146"/>
      <c r="X21" s="146"/>
      <c r="Y21" s="146"/>
      <c r="Z21" s="54"/>
      <c r="AA21" s="54"/>
    </row>
    <row r="22" spans="1:27" x14ac:dyDescent="0.3">
      <c r="A22" s="205" t="s">
        <v>33</v>
      </c>
      <c r="B22" s="205"/>
      <c r="C22" s="205"/>
      <c r="D22" s="211" t="s">
        <v>183</v>
      </c>
      <c r="E22" s="211"/>
      <c r="F22" s="211"/>
      <c r="G22" s="211"/>
      <c r="H22" s="211"/>
      <c r="I22" s="212"/>
      <c r="J22" s="117" t="s">
        <v>184</v>
      </c>
      <c r="K22" s="118">
        <f t="shared" ref="K22:P22" si="5">K23+K24+K25</f>
        <v>1130</v>
      </c>
      <c r="L22" s="118">
        <f t="shared" si="5"/>
        <v>887</v>
      </c>
      <c r="M22" s="118">
        <f t="shared" si="5"/>
        <v>368</v>
      </c>
      <c r="N22" s="118">
        <f t="shared" si="5"/>
        <v>2015</v>
      </c>
      <c r="O22" s="118">
        <f t="shared" si="5"/>
        <v>2476</v>
      </c>
      <c r="P22" s="118">
        <f t="shared" si="5"/>
        <v>2075</v>
      </c>
      <c r="Q22" s="118">
        <v>2113</v>
      </c>
      <c r="R22" s="118">
        <v>3927</v>
      </c>
      <c r="S22" s="118">
        <v>2821</v>
      </c>
      <c r="T22" s="147"/>
      <c r="U22" s="147"/>
      <c r="V22" s="147"/>
      <c r="W22" s="147"/>
      <c r="X22" s="147"/>
      <c r="Y22" s="147"/>
      <c r="Z22" s="147"/>
      <c r="AA22" s="147"/>
    </row>
    <row r="23" spans="1:27" x14ac:dyDescent="0.3">
      <c r="A23" s="71"/>
      <c r="B23" s="72" t="s">
        <v>33</v>
      </c>
      <c r="C23" s="73">
        <v>1</v>
      </c>
      <c r="D23" s="206" t="s">
        <v>185</v>
      </c>
      <c r="E23" s="206"/>
      <c r="F23" s="206"/>
      <c r="G23" s="206"/>
      <c r="H23" s="206"/>
      <c r="I23" s="207"/>
      <c r="J23" s="105" t="s">
        <v>186</v>
      </c>
      <c r="K23" s="119">
        <v>320</v>
      </c>
      <c r="L23" s="119">
        <v>512</v>
      </c>
      <c r="M23" s="119">
        <v>73</v>
      </c>
      <c r="N23" s="108">
        <v>108</v>
      </c>
      <c r="O23" s="108">
        <v>81</v>
      </c>
      <c r="P23" s="54">
        <v>63</v>
      </c>
      <c r="Q23" s="54">
        <v>378</v>
      </c>
      <c r="R23" s="54">
        <v>1546</v>
      </c>
      <c r="S23" s="54">
        <v>859</v>
      </c>
      <c r="T23" s="146"/>
      <c r="U23" s="146"/>
      <c r="V23" s="146"/>
      <c r="W23" s="146"/>
      <c r="X23" s="146"/>
      <c r="Y23" s="146"/>
      <c r="Z23" s="54"/>
      <c r="AA23" s="54"/>
    </row>
    <row r="24" spans="1:27" x14ac:dyDescent="0.3">
      <c r="A24" s="71"/>
      <c r="B24" s="78"/>
      <c r="C24" s="73">
        <v>2</v>
      </c>
      <c r="D24" s="206" t="s">
        <v>187</v>
      </c>
      <c r="E24" s="206"/>
      <c r="F24" s="206"/>
      <c r="G24" s="206"/>
      <c r="H24" s="206"/>
      <c r="I24" s="207"/>
      <c r="J24" s="105" t="s">
        <v>188</v>
      </c>
      <c r="K24" s="119">
        <v>52</v>
      </c>
      <c r="L24" s="119">
        <v>50</v>
      </c>
      <c r="M24" s="119">
        <v>27</v>
      </c>
      <c r="N24" s="108">
        <v>714</v>
      </c>
      <c r="O24" s="108">
        <v>803</v>
      </c>
      <c r="P24" s="54">
        <v>698</v>
      </c>
      <c r="Q24" s="54">
        <v>0</v>
      </c>
      <c r="R24" s="54">
        <v>0</v>
      </c>
      <c r="S24" s="54">
        <v>367</v>
      </c>
      <c r="T24" s="146"/>
      <c r="U24" s="146"/>
      <c r="V24" s="146"/>
      <c r="W24" s="146"/>
      <c r="X24" s="146"/>
      <c r="Y24" s="146"/>
      <c r="Z24" s="54"/>
      <c r="AA24" s="54"/>
    </row>
    <row r="25" spans="1:27" x14ac:dyDescent="0.3">
      <c r="A25" s="75"/>
      <c r="B25" s="79"/>
      <c r="C25" s="77">
        <v>3</v>
      </c>
      <c r="D25" s="206" t="s">
        <v>189</v>
      </c>
      <c r="E25" s="206"/>
      <c r="F25" s="206"/>
      <c r="G25" s="206"/>
      <c r="H25" s="206"/>
      <c r="I25" s="207"/>
      <c r="J25" s="105" t="s">
        <v>190</v>
      </c>
      <c r="K25" s="119">
        <v>758</v>
      </c>
      <c r="L25" s="119">
        <v>325</v>
      </c>
      <c r="M25" s="119">
        <v>268</v>
      </c>
      <c r="N25" s="108">
        <v>1193</v>
      </c>
      <c r="O25" s="108">
        <v>1592</v>
      </c>
      <c r="P25" s="54">
        <v>1314</v>
      </c>
      <c r="Q25" s="54">
        <v>1735</v>
      </c>
      <c r="R25" s="54">
        <v>2381</v>
      </c>
      <c r="S25" s="54">
        <v>1595</v>
      </c>
      <c r="T25" s="146"/>
      <c r="U25" s="146"/>
      <c r="V25" s="146"/>
      <c r="W25" s="146"/>
      <c r="X25" s="146"/>
      <c r="Y25" s="146"/>
      <c r="Z25" s="54"/>
      <c r="AA25" s="54"/>
    </row>
    <row r="26" spans="1:27" x14ac:dyDescent="0.3">
      <c r="A26" s="70" t="s">
        <v>191</v>
      </c>
      <c r="B26" s="200"/>
      <c r="C26" s="200"/>
      <c r="D26" s="201" t="s">
        <v>192</v>
      </c>
      <c r="E26" s="201"/>
      <c r="F26" s="201"/>
      <c r="G26" s="201"/>
      <c r="H26" s="201"/>
      <c r="I26" s="202"/>
      <c r="J26" s="103" t="s">
        <v>193</v>
      </c>
      <c r="K26" s="104">
        <f t="shared" ref="K26:P26" si="6">K27+K28+K29+K30+K31</f>
        <v>5721</v>
      </c>
      <c r="L26" s="104">
        <f t="shared" si="6"/>
        <v>2732</v>
      </c>
      <c r="M26" s="104">
        <f t="shared" si="6"/>
        <v>3171</v>
      </c>
      <c r="N26" s="104">
        <f t="shared" si="6"/>
        <v>3975</v>
      </c>
      <c r="O26" s="104">
        <f t="shared" si="6"/>
        <v>2864</v>
      </c>
      <c r="P26" s="104">
        <f t="shared" si="6"/>
        <v>3160</v>
      </c>
      <c r="Q26" s="104">
        <v>2575</v>
      </c>
      <c r="R26" s="104">
        <v>3457</v>
      </c>
      <c r="S26" s="104">
        <v>3573</v>
      </c>
      <c r="T26" s="141"/>
      <c r="U26" s="141"/>
      <c r="V26" s="141"/>
      <c r="W26" s="141"/>
      <c r="X26" s="141"/>
      <c r="Y26" s="141"/>
      <c r="Z26" s="141"/>
      <c r="AA26" s="141"/>
    </row>
    <row r="27" spans="1:27" x14ac:dyDescent="0.3">
      <c r="A27" s="71"/>
      <c r="B27" s="72" t="s">
        <v>150</v>
      </c>
      <c r="C27" s="73"/>
      <c r="D27" s="206" t="s">
        <v>194</v>
      </c>
      <c r="E27" s="206"/>
      <c r="F27" s="206"/>
      <c r="G27" s="206"/>
      <c r="H27" s="206"/>
      <c r="I27" s="207"/>
      <c r="J27" s="105" t="s">
        <v>195</v>
      </c>
      <c r="K27" s="116">
        <v>367</v>
      </c>
      <c r="L27" s="116">
        <v>3080</v>
      </c>
      <c r="M27" s="116">
        <v>48</v>
      </c>
      <c r="N27" s="108">
        <v>142</v>
      </c>
      <c r="O27" s="108"/>
      <c r="P27" s="120"/>
      <c r="Q27" s="120">
        <v>142</v>
      </c>
      <c r="R27" s="120">
        <v>623</v>
      </c>
      <c r="S27" s="120">
        <v>420</v>
      </c>
      <c r="T27" s="146"/>
      <c r="U27" s="146"/>
      <c r="V27" s="146"/>
      <c r="W27" s="146"/>
      <c r="X27" s="146"/>
      <c r="Y27" s="146"/>
      <c r="Z27" s="54"/>
      <c r="AA27" s="54"/>
    </row>
    <row r="28" spans="1:27" x14ac:dyDescent="0.3">
      <c r="A28" s="71"/>
      <c r="B28" s="72" t="s">
        <v>152</v>
      </c>
      <c r="C28" s="73"/>
      <c r="D28" s="206" t="s">
        <v>196</v>
      </c>
      <c r="E28" s="206"/>
      <c r="F28" s="206"/>
      <c r="G28" s="206"/>
      <c r="H28" s="206"/>
      <c r="I28" s="207"/>
      <c r="J28" s="105" t="s">
        <v>197</v>
      </c>
      <c r="K28" s="116">
        <v>218</v>
      </c>
      <c r="L28" s="116">
        <v>105</v>
      </c>
      <c r="M28" s="116">
        <v>137</v>
      </c>
      <c r="N28" s="108">
        <v>473</v>
      </c>
      <c r="O28" s="108">
        <v>689</v>
      </c>
      <c r="P28" s="120">
        <v>450</v>
      </c>
      <c r="Q28" s="120">
        <v>0</v>
      </c>
      <c r="R28" s="120">
        <v>0</v>
      </c>
      <c r="S28" s="120">
        <v>49</v>
      </c>
      <c r="T28" s="146"/>
      <c r="U28" s="146"/>
      <c r="V28" s="146"/>
      <c r="W28" s="146"/>
      <c r="X28" s="146"/>
      <c r="Y28" s="146"/>
      <c r="Z28" s="54"/>
      <c r="AA28" s="54"/>
    </row>
    <row r="29" spans="1:27" x14ac:dyDescent="0.3">
      <c r="A29" s="71"/>
      <c r="B29" s="72" t="s">
        <v>155</v>
      </c>
      <c r="C29" s="73"/>
      <c r="D29" s="206" t="s">
        <v>198</v>
      </c>
      <c r="E29" s="206"/>
      <c r="F29" s="206"/>
      <c r="G29" s="206"/>
      <c r="H29" s="206"/>
      <c r="I29" s="207"/>
      <c r="J29" s="105" t="s">
        <v>199</v>
      </c>
      <c r="K29" s="116">
        <v>1022</v>
      </c>
      <c r="L29" s="116">
        <v>1345</v>
      </c>
      <c r="M29" s="116">
        <v>1394</v>
      </c>
      <c r="N29" s="108">
        <v>1366</v>
      </c>
      <c r="O29" s="108">
        <v>1246</v>
      </c>
      <c r="P29" s="120">
        <v>1728</v>
      </c>
      <c r="Q29" s="120">
        <v>1428</v>
      </c>
      <c r="R29" s="120">
        <v>1667</v>
      </c>
      <c r="S29" s="120">
        <v>1797</v>
      </c>
      <c r="T29" s="146"/>
      <c r="U29" s="146"/>
      <c r="V29" s="146"/>
      <c r="W29" s="146"/>
      <c r="X29" s="146"/>
      <c r="Y29" s="146"/>
      <c r="Z29" s="54"/>
      <c r="AA29" s="54"/>
    </row>
    <row r="30" spans="1:27" x14ac:dyDescent="0.3">
      <c r="A30" s="71"/>
      <c r="B30" s="72" t="s">
        <v>200</v>
      </c>
      <c r="C30" s="73"/>
      <c r="D30" s="206" t="s">
        <v>201</v>
      </c>
      <c r="E30" s="206"/>
      <c r="F30" s="206"/>
      <c r="G30" s="206"/>
      <c r="H30" s="206"/>
      <c r="I30" s="207"/>
      <c r="J30" s="105" t="s">
        <v>202</v>
      </c>
      <c r="K30" s="116">
        <v>3365</v>
      </c>
      <c r="L30" s="116">
        <v>-2580</v>
      </c>
      <c r="M30" s="116">
        <v>801</v>
      </c>
      <c r="N30" s="108">
        <v>145</v>
      </c>
      <c r="O30" s="108">
        <v>-23</v>
      </c>
      <c r="P30" s="120">
        <v>115</v>
      </c>
      <c r="Q30" s="120">
        <v>-135</v>
      </c>
      <c r="R30" s="120">
        <v>-8</v>
      </c>
      <c r="S30" s="120">
        <v>98</v>
      </c>
      <c r="T30" s="146"/>
      <c r="U30" s="146"/>
      <c r="V30" s="146"/>
      <c r="W30" s="146"/>
      <c r="X30" s="146"/>
      <c r="Y30" s="146"/>
      <c r="Z30" s="54"/>
      <c r="AA30" s="54"/>
    </row>
    <row r="31" spans="1:27" x14ac:dyDescent="0.3">
      <c r="A31" s="71"/>
      <c r="B31" s="72" t="s">
        <v>203</v>
      </c>
      <c r="C31" s="73"/>
      <c r="D31" s="206" t="s">
        <v>204</v>
      </c>
      <c r="E31" s="206"/>
      <c r="F31" s="206"/>
      <c r="G31" s="206"/>
      <c r="H31" s="206"/>
      <c r="I31" s="207"/>
      <c r="J31" s="105" t="s">
        <v>139</v>
      </c>
      <c r="K31" s="116">
        <v>749</v>
      </c>
      <c r="L31" s="116">
        <v>782</v>
      </c>
      <c r="M31" s="116">
        <v>791</v>
      </c>
      <c r="N31" s="108">
        <v>1849</v>
      </c>
      <c r="O31" s="108">
        <v>952</v>
      </c>
      <c r="P31" s="120">
        <v>867</v>
      </c>
      <c r="Q31" s="120">
        <v>1140</v>
      </c>
      <c r="R31" s="120">
        <v>1175</v>
      </c>
      <c r="S31" s="120">
        <v>1209</v>
      </c>
      <c r="T31" s="146"/>
      <c r="U31" s="146"/>
      <c r="V31" s="146"/>
      <c r="W31" s="146"/>
      <c r="X31" s="146"/>
      <c r="Y31" s="146"/>
      <c r="Z31" s="54"/>
      <c r="AA31" s="54"/>
    </row>
    <row r="32" spans="1:27" x14ac:dyDescent="0.3">
      <c r="A32" s="216" t="s">
        <v>205</v>
      </c>
      <c r="B32" s="216"/>
      <c r="C32" s="216"/>
      <c r="D32" s="217" t="s">
        <v>206</v>
      </c>
      <c r="E32" s="217"/>
      <c r="F32" s="217"/>
      <c r="G32" s="217"/>
      <c r="H32" s="217"/>
      <c r="I32" s="218"/>
      <c r="J32" s="121" t="s">
        <v>207</v>
      </c>
      <c r="K32" s="122">
        <f t="shared" ref="K32:P32" si="7">+K3+K4-K5-K9-K10-K11-K16+K22-K26</f>
        <v>10962</v>
      </c>
      <c r="L32" s="122">
        <f t="shared" si="7"/>
        <v>10747</v>
      </c>
      <c r="M32" s="122">
        <f t="shared" si="7"/>
        <v>11992</v>
      </c>
      <c r="N32" s="122">
        <f t="shared" si="7"/>
        <v>8729</v>
      </c>
      <c r="O32" s="122">
        <f t="shared" si="7"/>
        <v>8705</v>
      </c>
      <c r="P32" s="122">
        <f t="shared" si="7"/>
        <v>3681</v>
      </c>
      <c r="Q32" s="122">
        <v>15837</v>
      </c>
      <c r="R32" s="122">
        <v>13183</v>
      </c>
      <c r="S32" s="122">
        <v>8336</v>
      </c>
      <c r="T32" s="148"/>
      <c r="U32" s="148"/>
      <c r="V32" s="148"/>
      <c r="W32" s="148"/>
      <c r="X32" s="148"/>
      <c r="Y32" s="148"/>
      <c r="Z32" s="148"/>
      <c r="AA32" s="148"/>
    </row>
    <row r="33" spans="1:27" x14ac:dyDescent="0.3">
      <c r="A33" s="213" t="s">
        <v>49</v>
      </c>
      <c r="B33" s="213"/>
      <c r="C33" s="213"/>
      <c r="D33" s="214" t="s">
        <v>208</v>
      </c>
      <c r="E33" s="214"/>
      <c r="F33" s="214"/>
      <c r="G33" s="214"/>
      <c r="H33" s="214"/>
      <c r="I33" s="215"/>
      <c r="J33" s="123" t="s">
        <v>209</v>
      </c>
      <c r="K33" s="124">
        <f t="shared" ref="K33:P33" si="8">K34+K35</f>
        <v>0</v>
      </c>
      <c r="L33" s="124">
        <f t="shared" si="8"/>
        <v>0</v>
      </c>
      <c r="M33" s="124">
        <f t="shared" si="8"/>
        <v>200</v>
      </c>
      <c r="N33" s="124">
        <f t="shared" si="8"/>
        <v>0</v>
      </c>
      <c r="O33" s="124">
        <f t="shared" si="8"/>
        <v>0</v>
      </c>
      <c r="P33" s="124">
        <f t="shared" si="8"/>
        <v>0</v>
      </c>
      <c r="Q33" s="124">
        <v>0</v>
      </c>
      <c r="R33" s="124">
        <v>0</v>
      </c>
      <c r="S33" s="124"/>
      <c r="T33" s="149"/>
      <c r="U33" s="149"/>
      <c r="V33" s="149"/>
      <c r="W33" s="149"/>
      <c r="X33" s="149"/>
      <c r="Y33" s="149"/>
      <c r="Z33" s="149"/>
      <c r="AA33" s="149"/>
    </row>
    <row r="34" spans="1:27" x14ac:dyDescent="0.3">
      <c r="A34" s="11"/>
      <c r="B34" s="12" t="s">
        <v>49</v>
      </c>
      <c r="C34" s="139">
        <v>1</v>
      </c>
      <c r="D34" s="221" t="s">
        <v>210</v>
      </c>
      <c r="E34" s="221"/>
      <c r="F34" s="221"/>
      <c r="G34" s="221"/>
      <c r="H34" s="221"/>
      <c r="I34" s="222"/>
      <c r="J34" s="105" t="s">
        <v>211</v>
      </c>
      <c r="K34" s="105"/>
      <c r="L34" s="105"/>
      <c r="M34" s="125" t="s">
        <v>266</v>
      </c>
      <c r="N34" s="108"/>
      <c r="O34" s="108"/>
      <c r="P34" s="54"/>
      <c r="Q34" s="54"/>
      <c r="R34" s="54"/>
      <c r="S34" s="54"/>
      <c r="T34" s="146"/>
      <c r="U34" s="146"/>
      <c r="V34" s="146"/>
      <c r="W34" s="146"/>
      <c r="X34" s="146"/>
      <c r="Y34" s="146"/>
      <c r="Z34" s="54"/>
      <c r="AA34" s="54"/>
    </row>
    <row r="35" spans="1:27" x14ac:dyDescent="0.3">
      <c r="A35" s="135"/>
      <c r="B35" s="136"/>
      <c r="C35" s="80">
        <v>2</v>
      </c>
      <c r="D35" s="221" t="s">
        <v>212</v>
      </c>
      <c r="E35" s="221"/>
      <c r="F35" s="221"/>
      <c r="G35" s="221"/>
      <c r="H35" s="221"/>
      <c r="I35" s="222"/>
      <c r="J35" s="105" t="s">
        <v>213</v>
      </c>
      <c r="K35" s="105"/>
      <c r="L35" s="105"/>
      <c r="M35" s="105"/>
      <c r="N35" s="108"/>
      <c r="O35" s="108"/>
      <c r="P35" s="54"/>
      <c r="Q35" s="54"/>
      <c r="R35" s="54"/>
      <c r="S35" s="54"/>
      <c r="T35" s="146"/>
      <c r="U35" s="146"/>
      <c r="V35" s="146"/>
      <c r="W35" s="146"/>
      <c r="X35" s="146"/>
      <c r="Y35" s="146"/>
      <c r="Z35" s="54"/>
      <c r="AA35" s="54"/>
    </row>
    <row r="36" spans="1:27" x14ac:dyDescent="0.3">
      <c r="A36" s="10" t="s">
        <v>214</v>
      </c>
      <c r="B36" s="137"/>
      <c r="C36" s="138"/>
      <c r="D36" s="219" t="s">
        <v>215</v>
      </c>
      <c r="E36" s="219"/>
      <c r="F36" s="219"/>
      <c r="G36" s="219"/>
      <c r="H36" s="219"/>
      <c r="I36" s="220"/>
      <c r="J36" s="103" t="s">
        <v>216</v>
      </c>
      <c r="K36" s="126">
        <v>0</v>
      </c>
      <c r="L36" s="126">
        <v>0</v>
      </c>
      <c r="M36" s="126">
        <v>200</v>
      </c>
      <c r="N36" s="126">
        <v>0</v>
      </c>
      <c r="O36" s="126">
        <v>0</v>
      </c>
      <c r="P36" s="126">
        <v>0</v>
      </c>
      <c r="Q36" s="126">
        <v>0</v>
      </c>
      <c r="R36" s="126">
        <v>0</v>
      </c>
      <c r="S36" s="126"/>
      <c r="T36" s="150"/>
      <c r="U36" s="150"/>
      <c r="V36" s="150"/>
      <c r="W36" s="150"/>
      <c r="X36" s="150"/>
      <c r="Y36" s="150"/>
      <c r="Z36" s="150"/>
      <c r="AA36" s="150"/>
    </row>
    <row r="37" spans="1:27" x14ac:dyDescent="0.3">
      <c r="A37" s="11"/>
      <c r="B37" s="12" t="s">
        <v>96</v>
      </c>
      <c r="C37" s="139"/>
      <c r="D37" s="214" t="s">
        <v>217</v>
      </c>
      <c r="E37" s="214"/>
      <c r="F37" s="214"/>
      <c r="G37" s="214"/>
      <c r="H37" s="214"/>
      <c r="I37" s="215"/>
      <c r="J37" s="123" t="s">
        <v>218</v>
      </c>
      <c r="K37" s="124">
        <f t="shared" ref="K37:P37" si="9">K38+K39</f>
        <v>0</v>
      </c>
      <c r="L37" s="124">
        <f t="shared" si="9"/>
        <v>0</v>
      </c>
      <c r="M37" s="124">
        <f t="shared" si="9"/>
        <v>0</v>
      </c>
      <c r="N37" s="124">
        <f t="shared" si="9"/>
        <v>0</v>
      </c>
      <c r="O37" s="124">
        <f t="shared" si="9"/>
        <v>0</v>
      </c>
      <c r="P37" s="124">
        <f t="shared" si="9"/>
        <v>0</v>
      </c>
      <c r="Q37" s="124">
        <v>0</v>
      </c>
      <c r="R37" s="124">
        <v>0</v>
      </c>
      <c r="S37" s="124"/>
      <c r="T37" s="149"/>
      <c r="U37" s="149"/>
      <c r="V37" s="149"/>
      <c r="W37" s="149"/>
      <c r="X37" s="149"/>
      <c r="Y37" s="149"/>
      <c r="Z37" s="149"/>
      <c r="AA37" s="149"/>
    </row>
    <row r="38" spans="1:27" x14ac:dyDescent="0.3">
      <c r="A38" s="133"/>
      <c r="B38" s="134" t="s">
        <v>96</v>
      </c>
      <c r="C38" s="81">
        <v>1</v>
      </c>
      <c r="D38" s="221" t="s">
        <v>219</v>
      </c>
      <c r="E38" s="221"/>
      <c r="F38" s="221"/>
      <c r="G38" s="221"/>
      <c r="H38" s="221"/>
      <c r="I38" s="222"/>
      <c r="J38" s="105" t="s">
        <v>220</v>
      </c>
      <c r="K38" s="105"/>
      <c r="L38" s="105"/>
      <c r="M38" s="125" t="s">
        <v>221</v>
      </c>
      <c r="N38" s="108">
        <v>0</v>
      </c>
      <c r="O38" s="108">
        <v>0</v>
      </c>
      <c r="P38" s="108">
        <v>0</v>
      </c>
      <c r="Q38" s="108"/>
      <c r="R38" s="108"/>
      <c r="S38" s="108"/>
      <c r="T38" s="146"/>
      <c r="U38" s="146"/>
      <c r="V38" s="146"/>
      <c r="W38" s="146"/>
      <c r="X38" s="146"/>
      <c r="Y38" s="146"/>
      <c r="Z38" s="54"/>
      <c r="AA38" s="54"/>
    </row>
    <row r="39" spans="1:27" x14ac:dyDescent="0.3">
      <c r="A39" s="135"/>
      <c r="B39" s="136"/>
      <c r="C39" s="80">
        <v>2</v>
      </c>
      <c r="D39" s="221" t="s">
        <v>222</v>
      </c>
      <c r="E39" s="221"/>
      <c r="F39" s="221"/>
      <c r="G39" s="221"/>
      <c r="H39" s="221"/>
      <c r="I39" s="222"/>
      <c r="J39" s="105" t="s">
        <v>36</v>
      </c>
      <c r="K39" s="105"/>
      <c r="L39" s="105"/>
      <c r="M39" s="105"/>
      <c r="N39" s="108">
        <v>0</v>
      </c>
      <c r="O39" s="108">
        <v>0</v>
      </c>
      <c r="P39" s="108">
        <v>0</v>
      </c>
      <c r="Q39" s="108"/>
      <c r="R39" s="108"/>
      <c r="S39" s="108"/>
      <c r="T39" s="146"/>
      <c r="U39" s="146"/>
      <c r="V39" s="146"/>
      <c r="W39" s="146"/>
      <c r="X39" s="146"/>
      <c r="Y39" s="146"/>
      <c r="Z39" s="54"/>
      <c r="AA39" s="54"/>
    </row>
    <row r="40" spans="1:27" x14ac:dyDescent="0.3">
      <c r="A40" s="10" t="s">
        <v>223</v>
      </c>
      <c r="B40" s="137"/>
      <c r="C40" s="138"/>
      <c r="D40" s="219" t="s">
        <v>224</v>
      </c>
      <c r="E40" s="219"/>
      <c r="F40" s="219"/>
      <c r="G40" s="219"/>
      <c r="H40" s="219"/>
      <c r="I40" s="220"/>
      <c r="J40" s="103" t="s">
        <v>38</v>
      </c>
      <c r="K40" s="126">
        <v>0</v>
      </c>
      <c r="L40" s="126">
        <v>0</v>
      </c>
      <c r="M40" s="126">
        <v>0</v>
      </c>
      <c r="N40" s="126">
        <v>0</v>
      </c>
      <c r="O40" s="126">
        <v>0</v>
      </c>
      <c r="P40" s="126">
        <v>0</v>
      </c>
      <c r="Q40" s="126">
        <v>0</v>
      </c>
      <c r="R40" s="126">
        <v>0</v>
      </c>
      <c r="S40" s="126"/>
      <c r="T40" s="151"/>
      <c r="U40" s="151"/>
      <c r="V40" s="151"/>
      <c r="W40" s="151"/>
      <c r="X40" s="151"/>
      <c r="Y40" s="151"/>
      <c r="Z40" s="151"/>
      <c r="AA40" s="151"/>
    </row>
    <row r="41" spans="1:27" x14ac:dyDescent="0.3">
      <c r="A41" s="11"/>
      <c r="B41" s="12" t="s">
        <v>99</v>
      </c>
      <c r="C41" s="139"/>
      <c r="D41" s="214" t="s">
        <v>225</v>
      </c>
      <c r="E41" s="214"/>
      <c r="F41" s="214"/>
      <c r="G41" s="214"/>
      <c r="H41" s="214"/>
      <c r="I41" s="215"/>
      <c r="J41" s="123" t="s">
        <v>226</v>
      </c>
      <c r="K41" s="124">
        <f t="shared" ref="K41:P41" si="10">K42+K43</f>
        <v>0</v>
      </c>
      <c r="L41" s="124">
        <f t="shared" si="10"/>
        <v>0</v>
      </c>
      <c r="M41" s="124">
        <f t="shared" si="10"/>
        <v>3</v>
      </c>
      <c r="N41" s="124">
        <f t="shared" si="10"/>
        <v>177</v>
      </c>
      <c r="O41" s="124">
        <f t="shared" si="10"/>
        <v>176</v>
      </c>
      <c r="P41" s="124">
        <f t="shared" si="10"/>
        <v>122</v>
      </c>
      <c r="Q41" s="124">
        <v>107</v>
      </c>
      <c r="R41" s="124">
        <v>214</v>
      </c>
      <c r="S41" s="124">
        <v>511</v>
      </c>
      <c r="T41" s="149"/>
      <c r="U41" s="149"/>
      <c r="V41" s="149"/>
      <c r="W41" s="149"/>
      <c r="X41" s="149"/>
      <c r="Y41" s="149"/>
      <c r="Z41" s="149"/>
      <c r="AA41" s="149"/>
    </row>
    <row r="42" spans="1:27" x14ac:dyDescent="0.3">
      <c r="A42" s="133"/>
      <c r="B42" s="134" t="s">
        <v>99</v>
      </c>
      <c r="C42" s="81">
        <v>1</v>
      </c>
      <c r="D42" s="221" t="s">
        <v>227</v>
      </c>
      <c r="E42" s="221"/>
      <c r="F42" s="221"/>
      <c r="G42" s="221"/>
      <c r="H42" s="221"/>
      <c r="I42" s="222"/>
      <c r="J42" s="105" t="s">
        <v>228</v>
      </c>
      <c r="K42" s="105"/>
      <c r="L42" s="105"/>
      <c r="M42" s="125"/>
      <c r="N42" s="108"/>
      <c r="O42" s="108"/>
      <c r="P42" s="108"/>
      <c r="Q42" s="108">
        <v>87</v>
      </c>
      <c r="R42" s="108">
        <v>194</v>
      </c>
      <c r="S42" s="108">
        <v>440</v>
      </c>
      <c r="T42" s="142"/>
      <c r="U42" s="142"/>
      <c r="V42" s="142"/>
      <c r="W42" s="142"/>
      <c r="X42" s="142"/>
      <c r="Y42" s="142"/>
      <c r="Z42" s="54"/>
      <c r="AA42" s="54"/>
    </row>
    <row r="43" spans="1:27" x14ac:dyDescent="0.3">
      <c r="A43" s="135"/>
      <c r="B43" s="136"/>
      <c r="C43" s="80">
        <v>2</v>
      </c>
      <c r="D43" s="221" t="s">
        <v>229</v>
      </c>
      <c r="E43" s="221"/>
      <c r="F43" s="221"/>
      <c r="G43" s="221"/>
      <c r="H43" s="221"/>
      <c r="I43" s="222"/>
      <c r="J43" s="105" t="s">
        <v>230</v>
      </c>
      <c r="K43" s="105"/>
      <c r="L43" s="105"/>
      <c r="M43" s="125" t="s">
        <v>23</v>
      </c>
      <c r="N43" s="108">
        <v>177</v>
      </c>
      <c r="O43" s="108">
        <v>176</v>
      </c>
      <c r="P43" s="108">
        <v>122</v>
      </c>
      <c r="Q43" s="108">
        <v>20</v>
      </c>
      <c r="R43" s="108">
        <v>20</v>
      </c>
      <c r="S43" s="108">
        <v>71</v>
      </c>
      <c r="T43" s="142"/>
      <c r="U43" s="142"/>
      <c r="V43" s="142"/>
      <c r="W43" s="142"/>
      <c r="X43" s="142"/>
      <c r="Y43" s="142"/>
      <c r="Z43" s="54"/>
      <c r="AA43" s="54"/>
    </row>
    <row r="44" spans="1:27" x14ac:dyDescent="0.3">
      <c r="A44" s="10" t="s">
        <v>24</v>
      </c>
      <c r="B44" s="137"/>
      <c r="C44" s="138"/>
      <c r="D44" s="219" t="s">
        <v>231</v>
      </c>
      <c r="E44" s="219"/>
      <c r="F44" s="219"/>
      <c r="G44" s="219"/>
      <c r="H44" s="219"/>
      <c r="I44" s="220"/>
      <c r="J44" s="103" t="s">
        <v>232</v>
      </c>
      <c r="K44" s="126">
        <v>0</v>
      </c>
      <c r="L44" s="126">
        <v>0</v>
      </c>
      <c r="M44" s="126">
        <v>0</v>
      </c>
      <c r="N44" s="126">
        <v>0</v>
      </c>
      <c r="O44" s="126">
        <v>0</v>
      </c>
      <c r="P44" s="126">
        <v>0</v>
      </c>
      <c r="Q44" s="126">
        <v>0</v>
      </c>
      <c r="R44" s="126">
        <v>0</v>
      </c>
      <c r="S44" s="126"/>
      <c r="T44" s="151"/>
      <c r="U44" s="151"/>
      <c r="V44" s="151"/>
      <c r="W44" s="151"/>
      <c r="X44" s="151"/>
      <c r="Y44" s="151"/>
      <c r="Z44" s="151"/>
      <c r="AA44" s="151"/>
    </row>
    <row r="45" spans="1:27" x14ac:dyDescent="0.3">
      <c r="A45" s="11" t="s">
        <v>233</v>
      </c>
      <c r="B45" s="12"/>
      <c r="C45" s="139"/>
      <c r="D45" s="219" t="s">
        <v>234</v>
      </c>
      <c r="E45" s="219"/>
      <c r="F45" s="219"/>
      <c r="G45" s="219"/>
      <c r="H45" s="219"/>
      <c r="I45" s="220"/>
      <c r="J45" s="103" t="s">
        <v>235</v>
      </c>
      <c r="K45" s="112">
        <f t="shared" ref="K45:P45" si="11">K46+K47</f>
        <v>1724</v>
      </c>
      <c r="L45" s="112">
        <f t="shared" si="11"/>
        <v>1517</v>
      </c>
      <c r="M45" s="112">
        <f t="shared" si="11"/>
        <v>1355</v>
      </c>
      <c r="N45" s="112">
        <f t="shared" si="11"/>
        <v>1102</v>
      </c>
      <c r="O45" s="112">
        <f t="shared" si="11"/>
        <v>1420</v>
      </c>
      <c r="P45" s="112">
        <f t="shared" si="11"/>
        <v>1811</v>
      </c>
      <c r="Q45" s="112">
        <v>990</v>
      </c>
      <c r="R45" s="112">
        <v>1142</v>
      </c>
      <c r="S45" s="112">
        <v>4446</v>
      </c>
      <c r="T45" s="144"/>
      <c r="U45" s="144"/>
      <c r="V45" s="144"/>
      <c r="W45" s="144"/>
      <c r="X45" s="144"/>
      <c r="Y45" s="144"/>
      <c r="Z45" s="144"/>
      <c r="AA45" s="144"/>
    </row>
    <row r="46" spans="1:27" x14ac:dyDescent="0.3">
      <c r="A46" s="133"/>
      <c r="B46" s="134" t="s">
        <v>150</v>
      </c>
      <c r="C46" s="81"/>
      <c r="D46" s="221" t="s">
        <v>236</v>
      </c>
      <c r="E46" s="221"/>
      <c r="F46" s="221"/>
      <c r="G46" s="221"/>
      <c r="H46" s="221"/>
      <c r="I46" s="222"/>
      <c r="J46" s="105" t="s">
        <v>237</v>
      </c>
      <c r="K46" s="105"/>
      <c r="L46" s="105"/>
      <c r="M46" s="105"/>
      <c r="N46" s="105"/>
      <c r="O46" s="105"/>
      <c r="P46" s="105"/>
      <c r="Q46" s="105"/>
      <c r="R46" s="105"/>
      <c r="S46" s="105"/>
      <c r="T46" s="146"/>
      <c r="U46" s="146"/>
      <c r="V46" s="146"/>
      <c r="W46" s="146"/>
      <c r="X46" s="146"/>
      <c r="Y46" s="146"/>
      <c r="Z46" s="54"/>
      <c r="AA46" s="54"/>
    </row>
    <row r="47" spans="1:27" x14ac:dyDescent="0.3">
      <c r="A47" s="135"/>
      <c r="B47" s="136" t="s">
        <v>152</v>
      </c>
      <c r="C47" s="80"/>
      <c r="D47" s="221" t="s">
        <v>238</v>
      </c>
      <c r="E47" s="221"/>
      <c r="F47" s="221"/>
      <c r="G47" s="221"/>
      <c r="H47" s="221"/>
      <c r="I47" s="222"/>
      <c r="J47" s="105" t="s">
        <v>239</v>
      </c>
      <c r="K47" s="116">
        <v>1724</v>
      </c>
      <c r="L47" s="116">
        <v>1517</v>
      </c>
      <c r="M47" s="127">
        <v>1355</v>
      </c>
      <c r="N47" s="127">
        <v>1102</v>
      </c>
      <c r="O47" s="127">
        <v>1420</v>
      </c>
      <c r="P47" s="116">
        <v>1811</v>
      </c>
      <c r="Q47" s="116">
        <v>990</v>
      </c>
      <c r="R47" s="116">
        <v>1142</v>
      </c>
      <c r="S47" s="116">
        <v>4446</v>
      </c>
      <c r="T47" s="152"/>
      <c r="U47" s="152"/>
      <c r="V47" s="152"/>
      <c r="W47" s="152"/>
      <c r="X47" s="152"/>
      <c r="Y47" s="152"/>
      <c r="Z47" s="54"/>
      <c r="AA47" s="54"/>
    </row>
    <row r="48" spans="1:27" x14ac:dyDescent="0.3">
      <c r="A48" s="213" t="s">
        <v>240</v>
      </c>
      <c r="B48" s="213"/>
      <c r="C48" s="213"/>
      <c r="D48" s="214" t="s">
        <v>241</v>
      </c>
      <c r="E48" s="214"/>
      <c r="F48" s="214"/>
      <c r="G48" s="214"/>
      <c r="H48" s="214"/>
      <c r="I48" s="215"/>
      <c r="J48" s="123" t="s">
        <v>40</v>
      </c>
      <c r="K48" s="128">
        <v>6</v>
      </c>
      <c r="L48" s="128">
        <v>77</v>
      </c>
      <c r="M48" s="128">
        <v>22</v>
      </c>
      <c r="N48" s="128">
        <v>388</v>
      </c>
      <c r="O48" s="128">
        <v>33</v>
      </c>
      <c r="P48" s="128">
        <v>22</v>
      </c>
      <c r="Q48" s="128">
        <v>106</v>
      </c>
      <c r="R48" s="128">
        <v>128</v>
      </c>
      <c r="S48" s="128">
        <v>78</v>
      </c>
      <c r="T48" s="153"/>
      <c r="U48" s="153"/>
      <c r="V48" s="153"/>
      <c r="W48" s="153"/>
      <c r="X48" s="153"/>
      <c r="Y48" s="153"/>
      <c r="Z48" s="153"/>
      <c r="AA48" s="153"/>
    </row>
    <row r="49" spans="1:27" x14ac:dyDescent="0.3">
      <c r="A49" s="10" t="s">
        <v>242</v>
      </c>
      <c r="B49" s="223"/>
      <c r="C49" s="223"/>
      <c r="D49" s="219" t="s">
        <v>243</v>
      </c>
      <c r="E49" s="219"/>
      <c r="F49" s="219"/>
      <c r="G49" s="219"/>
      <c r="H49" s="219"/>
      <c r="I49" s="220"/>
      <c r="J49" s="103" t="s">
        <v>42</v>
      </c>
      <c r="K49" s="129">
        <v>400</v>
      </c>
      <c r="L49" s="129">
        <v>207</v>
      </c>
      <c r="M49" s="129">
        <v>298</v>
      </c>
      <c r="N49" s="130">
        <v>211</v>
      </c>
      <c r="O49" s="130">
        <v>263</v>
      </c>
      <c r="P49" s="130">
        <v>316</v>
      </c>
      <c r="Q49" s="130" t="s">
        <v>296</v>
      </c>
      <c r="R49" s="130" t="s">
        <v>302</v>
      </c>
      <c r="S49" s="130" t="s">
        <v>303</v>
      </c>
      <c r="T49" s="154"/>
      <c r="U49" s="154"/>
      <c r="V49" s="154"/>
      <c r="W49" s="154"/>
      <c r="X49" s="154"/>
      <c r="Y49" s="154"/>
      <c r="Z49" s="154"/>
      <c r="AA49" s="154"/>
    </row>
    <row r="50" spans="1:27" x14ac:dyDescent="0.3">
      <c r="A50" s="224" t="s">
        <v>205</v>
      </c>
      <c r="B50" s="224"/>
      <c r="C50" s="224"/>
      <c r="D50" s="225" t="s">
        <v>244</v>
      </c>
      <c r="E50" s="225"/>
      <c r="F50" s="225"/>
      <c r="G50" s="225"/>
      <c r="H50" s="225"/>
      <c r="I50" s="226"/>
      <c r="J50" s="121" t="s">
        <v>245</v>
      </c>
      <c r="K50" s="122">
        <f t="shared" ref="K50:P50" si="12">+K33+K37+K41+K48-K36-K40-K44-K45-K49</f>
        <v>-2118</v>
      </c>
      <c r="L50" s="122">
        <f t="shared" si="12"/>
        <v>-1647</v>
      </c>
      <c r="M50" s="122">
        <f t="shared" si="12"/>
        <v>-1628</v>
      </c>
      <c r="N50" s="122">
        <f t="shared" si="12"/>
        <v>-748</v>
      </c>
      <c r="O50" s="122">
        <f t="shared" si="12"/>
        <v>-1474</v>
      </c>
      <c r="P50" s="122">
        <f t="shared" si="12"/>
        <v>-1983</v>
      </c>
      <c r="Q50" s="122">
        <v>-1231</v>
      </c>
      <c r="R50" s="122">
        <v>-1170</v>
      </c>
      <c r="S50" s="122">
        <v>-4194</v>
      </c>
      <c r="T50" s="148"/>
      <c r="U50" s="148"/>
      <c r="V50" s="148"/>
      <c r="W50" s="148"/>
      <c r="X50" s="148"/>
      <c r="Y50" s="148"/>
      <c r="Z50" s="148"/>
      <c r="AA50" s="148"/>
    </row>
    <row r="51" spans="1:27" x14ac:dyDescent="0.3">
      <c r="A51" s="227" t="s">
        <v>246</v>
      </c>
      <c r="B51" s="227"/>
      <c r="C51" s="227"/>
      <c r="D51" s="225" t="s">
        <v>247</v>
      </c>
      <c r="E51" s="225"/>
      <c r="F51" s="225"/>
      <c r="G51" s="225"/>
      <c r="H51" s="225"/>
      <c r="I51" s="226"/>
      <c r="J51" s="121" t="s">
        <v>248</v>
      </c>
      <c r="K51" s="122">
        <f t="shared" ref="K51:P51" si="13">+K32+K50</f>
        <v>8844</v>
      </c>
      <c r="L51" s="122">
        <f t="shared" si="13"/>
        <v>9100</v>
      </c>
      <c r="M51" s="122">
        <f t="shared" si="13"/>
        <v>10364</v>
      </c>
      <c r="N51" s="122">
        <f t="shared" si="13"/>
        <v>7981</v>
      </c>
      <c r="O51" s="122">
        <f t="shared" si="13"/>
        <v>7231</v>
      </c>
      <c r="P51" s="122">
        <f t="shared" si="13"/>
        <v>1698</v>
      </c>
      <c r="Q51" s="122">
        <v>14606</v>
      </c>
      <c r="R51" s="122">
        <v>12013</v>
      </c>
      <c r="S51" s="122">
        <v>4142</v>
      </c>
      <c r="T51" s="148"/>
      <c r="U51" s="148"/>
      <c r="V51" s="148"/>
      <c r="W51" s="148"/>
      <c r="X51" s="148"/>
      <c r="Y51" s="148"/>
      <c r="Z51" s="148"/>
      <c r="AA51" s="148"/>
    </row>
    <row r="52" spans="1:27" x14ac:dyDescent="0.3">
      <c r="A52" s="11" t="s">
        <v>249</v>
      </c>
      <c r="B52" s="228"/>
      <c r="C52" s="228"/>
      <c r="D52" s="219" t="s">
        <v>250</v>
      </c>
      <c r="E52" s="219"/>
      <c r="F52" s="219"/>
      <c r="G52" s="219"/>
      <c r="H52" s="219"/>
      <c r="I52" s="220"/>
      <c r="J52" s="103" t="s">
        <v>251</v>
      </c>
      <c r="K52" s="112">
        <f t="shared" ref="K52:P52" si="14">K53+K54</f>
        <v>1747</v>
      </c>
      <c r="L52" s="112">
        <f t="shared" si="14"/>
        <v>1664</v>
      </c>
      <c r="M52" s="112">
        <f t="shared" si="14"/>
        <v>2062</v>
      </c>
      <c r="N52" s="112">
        <f t="shared" si="14"/>
        <v>1663</v>
      </c>
      <c r="O52" s="112">
        <f t="shared" si="14"/>
        <v>1458</v>
      </c>
      <c r="P52" s="112">
        <f t="shared" si="14"/>
        <v>446</v>
      </c>
      <c r="Q52" s="112">
        <v>2847</v>
      </c>
      <c r="R52" s="112">
        <v>2689</v>
      </c>
      <c r="S52" s="112">
        <v>850</v>
      </c>
      <c r="T52" s="144"/>
      <c r="U52" s="144"/>
      <c r="V52" s="144"/>
      <c r="W52" s="144"/>
      <c r="X52" s="144"/>
      <c r="Y52" s="144"/>
      <c r="Z52" s="144"/>
      <c r="AA52" s="144"/>
    </row>
    <row r="53" spans="1:27" x14ac:dyDescent="0.3">
      <c r="A53" s="133"/>
      <c r="B53" s="134" t="s">
        <v>150</v>
      </c>
      <c r="C53" s="81"/>
      <c r="D53" s="221" t="s">
        <v>252</v>
      </c>
      <c r="E53" s="221"/>
      <c r="F53" s="221"/>
      <c r="G53" s="221"/>
      <c r="H53" s="221"/>
      <c r="I53" s="222"/>
      <c r="J53" s="105" t="s">
        <v>253</v>
      </c>
      <c r="K53" s="116">
        <v>2125</v>
      </c>
      <c r="L53" s="116">
        <v>2543</v>
      </c>
      <c r="M53" s="116">
        <v>3453</v>
      </c>
      <c r="N53" s="108">
        <v>2838</v>
      </c>
      <c r="O53" s="108">
        <v>2744</v>
      </c>
      <c r="P53" s="108">
        <v>1541</v>
      </c>
      <c r="Q53" s="108">
        <v>3398</v>
      </c>
      <c r="R53" s="108">
        <v>3272</v>
      </c>
      <c r="S53" s="108">
        <v>1445</v>
      </c>
      <c r="T53" s="142"/>
      <c r="U53" s="142"/>
      <c r="V53" s="142"/>
      <c r="W53" s="142"/>
      <c r="X53" s="142"/>
      <c r="Y53" s="142"/>
      <c r="Z53" s="54"/>
      <c r="AA53" s="54"/>
    </row>
    <row r="54" spans="1:27" x14ac:dyDescent="0.3">
      <c r="A54" s="135"/>
      <c r="B54" s="136" t="s">
        <v>152</v>
      </c>
      <c r="C54" s="80"/>
      <c r="D54" s="221" t="s">
        <v>254</v>
      </c>
      <c r="E54" s="221"/>
      <c r="F54" s="221"/>
      <c r="G54" s="221"/>
      <c r="H54" s="221"/>
      <c r="I54" s="222"/>
      <c r="J54" s="105" t="s">
        <v>255</v>
      </c>
      <c r="K54" s="116">
        <v>-378</v>
      </c>
      <c r="L54" s="116">
        <v>-879</v>
      </c>
      <c r="M54" s="116">
        <v>-1391</v>
      </c>
      <c r="N54" s="108">
        <v>-1175</v>
      </c>
      <c r="O54" s="108">
        <v>-1286</v>
      </c>
      <c r="P54" s="108">
        <v>-1095</v>
      </c>
      <c r="Q54" s="108">
        <v>-551</v>
      </c>
      <c r="R54" s="108">
        <v>-583</v>
      </c>
      <c r="S54" s="108">
        <v>-595</v>
      </c>
      <c r="T54" s="142"/>
      <c r="U54" s="142"/>
      <c r="V54" s="142"/>
      <c r="W54" s="142"/>
      <c r="X54" s="142"/>
      <c r="Y54" s="142"/>
      <c r="Z54" s="54"/>
      <c r="AA54" s="54"/>
    </row>
    <row r="55" spans="1:27" x14ac:dyDescent="0.3">
      <c r="A55" s="213" t="s">
        <v>246</v>
      </c>
      <c r="B55" s="213"/>
      <c r="C55" s="213"/>
      <c r="D55" s="225" t="s">
        <v>256</v>
      </c>
      <c r="E55" s="225"/>
      <c r="F55" s="225"/>
      <c r="G55" s="225"/>
      <c r="H55" s="225"/>
      <c r="I55" s="226"/>
      <c r="J55" s="121" t="s">
        <v>257</v>
      </c>
      <c r="K55" s="122">
        <f t="shared" ref="K55:P55" si="15">+K51-K52</f>
        <v>7097</v>
      </c>
      <c r="L55" s="122">
        <f t="shared" si="15"/>
        <v>7436</v>
      </c>
      <c r="M55" s="122">
        <f t="shared" si="15"/>
        <v>8302</v>
      </c>
      <c r="N55" s="122">
        <f t="shared" si="15"/>
        <v>6318</v>
      </c>
      <c r="O55" s="122">
        <f t="shared" si="15"/>
        <v>5773</v>
      </c>
      <c r="P55" s="122">
        <f t="shared" si="15"/>
        <v>1252</v>
      </c>
      <c r="Q55" s="122">
        <v>11759</v>
      </c>
      <c r="R55" s="122">
        <v>9324</v>
      </c>
      <c r="S55" s="122">
        <v>3292</v>
      </c>
      <c r="T55" s="148"/>
      <c r="U55" s="148"/>
      <c r="V55" s="148"/>
      <c r="W55" s="148"/>
      <c r="X55" s="148"/>
      <c r="Y55" s="148"/>
      <c r="Z55" s="148"/>
      <c r="AA55" s="148"/>
    </row>
    <row r="56" spans="1:27" x14ac:dyDescent="0.3">
      <c r="A56" s="10" t="s">
        <v>258</v>
      </c>
      <c r="B56" s="223"/>
      <c r="C56" s="223"/>
      <c r="D56" s="231" t="s">
        <v>259</v>
      </c>
      <c r="E56" s="231"/>
      <c r="F56" s="231"/>
      <c r="G56" s="231"/>
      <c r="H56" s="231"/>
      <c r="I56" s="232"/>
      <c r="J56" s="103" t="s">
        <v>260</v>
      </c>
      <c r="K56" s="103"/>
      <c r="L56" s="103"/>
      <c r="M56" s="103"/>
      <c r="N56" s="131"/>
      <c r="O56" s="131"/>
      <c r="P56" s="131"/>
      <c r="Q56" s="131"/>
      <c r="R56" s="131"/>
      <c r="S56" s="131"/>
      <c r="T56" s="151"/>
      <c r="U56" s="151"/>
      <c r="V56" s="151"/>
      <c r="W56" s="151"/>
      <c r="X56" s="151"/>
      <c r="Y56" s="151"/>
      <c r="Z56" s="151"/>
      <c r="AA56" s="151"/>
    </row>
    <row r="57" spans="1:27" x14ac:dyDescent="0.3">
      <c r="A57" s="233" t="s">
        <v>261</v>
      </c>
      <c r="B57" s="233"/>
      <c r="C57" s="233"/>
      <c r="D57" s="225" t="s">
        <v>262</v>
      </c>
      <c r="E57" s="225"/>
      <c r="F57" s="225"/>
      <c r="G57" s="225"/>
      <c r="H57" s="225"/>
      <c r="I57" s="226"/>
      <c r="J57" s="121" t="s">
        <v>263</v>
      </c>
      <c r="K57" s="122">
        <f t="shared" ref="K57:P57" si="16">+K55-K56</f>
        <v>7097</v>
      </c>
      <c r="L57" s="122">
        <f t="shared" si="16"/>
        <v>7436</v>
      </c>
      <c r="M57" s="122">
        <f t="shared" si="16"/>
        <v>8302</v>
      </c>
      <c r="N57" s="122">
        <f t="shared" si="16"/>
        <v>6318</v>
      </c>
      <c r="O57" s="122">
        <f t="shared" si="16"/>
        <v>5773</v>
      </c>
      <c r="P57" s="122">
        <f t="shared" si="16"/>
        <v>1252</v>
      </c>
      <c r="Q57" s="122">
        <v>11759</v>
      </c>
      <c r="R57" s="122">
        <v>9324</v>
      </c>
      <c r="S57" s="122">
        <v>3292</v>
      </c>
      <c r="T57" s="148"/>
      <c r="U57" s="148"/>
      <c r="V57" s="148"/>
      <c r="W57" s="148"/>
      <c r="X57" s="148"/>
      <c r="Y57" s="148"/>
      <c r="Z57" s="148"/>
      <c r="AA57" s="148"/>
    </row>
    <row r="58" spans="1:27" x14ac:dyDescent="0.3">
      <c r="A58" s="186" t="s">
        <v>205</v>
      </c>
      <c r="B58" s="186"/>
      <c r="C58" s="186"/>
      <c r="D58" s="229" t="s">
        <v>264</v>
      </c>
      <c r="E58" s="229"/>
      <c r="F58" s="229"/>
      <c r="G58" s="229"/>
      <c r="H58" s="229"/>
      <c r="I58" s="230"/>
      <c r="J58" s="121" t="s">
        <v>265</v>
      </c>
      <c r="K58" s="122">
        <f t="shared" ref="K58:P58" si="17">+K3+K4+K22+K33+K37+K41+K48</f>
        <v>137354</v>
      </c>
      <c r="L58" s="122">
        <f t="shared" si="17"/>
        <v>102713</v>
      </c>
      <c r="M58" s="122">
        <f t="shared" si="17"/>
        <v>110465</v>
      </c>
      <c r="N58" s="122">
        <f t="shared" si="17"/>
        <v>118398</v>
      </c>
      <c r="O58" s="122">
        <f t="shared" si="17"/>
        <v>124182</v>
      </c>
      <c r="P58" s="122">
        <f t="shared" si="17"/>
        <v>119679</v>
      </c>
      <c r="Q58" s="122">
        <v>128513</v>
      </c>
      <c r="R58" s="122">
        <v>132223</v>
      </c>
      <c r="S58" s="122">
        <v>128215</v>
      </c>
      <c r="T58" s="148"/>
      <c r="U58" s="148"/>
      <c r="V58" s="148"/>
      <c r="W58" s="148"/>
      <c r="X58" s="148"/>
      <c r="Y58" s="148"/>
      <c r="Z58" s="148"/>
      <c r="AA58" s="148"/>
    </row>
    <row r="59" spans="1:27" x14ac:dyDescent="0.3">
      <c r="K59" s="69">
        <v>2014</v>
      </c>
      <c r="L59" s="69">
        <v>2015</v>
      </c>
      <c r="M59" s="69">
        <v>2016</v>
      </c>
      <c r="N59" s="69">
        <v>2017</v>
      </c>
      <c r="O59" s="69">
        <v>2018</v>
      </c>
      <c r="P59" s="82">
        <v>2019</v>
      </c>
      <c r="Q59" s="69">
        <v>2020</v>
      </c>
      <c r="R59" s="69">
        <v>2021</v>
      </c>
      <c r="S59" s="69">
        <v>2022</v>
      </c>
      <c r="T59" s="69"/>
    </row>
    <row r="60" spans="1:27" x14ac:dyDescent="0.3">
      <c r="D60" s="229" t="s">
        <v>300</v>
      </c>
      <c r="E60" s="229"/>
      <c r="F60" s="229"/>
      <c r="G60" s="229"/>
      <c r="H60" s="229"/>
      <c r="I60" s="230"/>
      <c r="J60" s="54"/>
      <c r="K60" s="155">
        <f t="shared" ref="K60:S60" si="18">K3+K4+K22+K33+K37+K41+K48</f>
        <v>137354</v>
      </c>
      <c r="L60" s="155">
        <f t="shared" si="18"/>
        <v>102713</v>
      </c>
      <c r="M60" s="155">
        <f t="shared" si="18"/>
        <v>110465</v>
      </c>
      <c r="N60" s="155">
        <f t="shared" si="18"/>
        <v>118398</v>
      </c>
      <c r="O60" s="155">
        <f t="shared" si="18"/>
        <v>124182</v>
      </c>
      <c r="P60" s="155">
        <f t="shared" si="18"/>
        <v>119679</v>
      </c>
      <c r="Q60" s="155">
        <f t="shared" si="18"/>
        <v>128513</v>
      </c>
      <c r="R60" s="155">
        <f t="shared" si="18"/>
        <v>132223</v>
      </c>
      <c r="S60" s="155">
        <f t="shared" si="18"/>
        <v>128215</v>
      </c>
      <c r="T60" s="155"/>
    </row>
    <row r="61" spans="1:27" x14ac:dyDescent="0.3">
      <c r="D61" s="229" t="s">
        <v>301</v>
      </c>
      <c r="E61" s="229"/>
      <c r="F61" s="229"/>
      <c r="G61" s="229"/>
      <c r="H61" s="229"/>
      <c r="I61" s="230"/>
      <c r="J61" s="54"/>
      <c r="K61" s="120">
        <f t="shared" ref="K61:S61" si="19">K5+K9+K10+K11+K16+K26+K36+K40+K44+K45+K49+K52</f>
        <v>130257</v>
      </c>
      <c r="L61" s="120">
        <f t="shared" si="19"/>
        <v>95277</v>
      </c>
      <c r="M61" s="120">
        <f t="shared" si="19"/>
        <v>102163</v>
      </c>
      <c r="N61" s="120">
        <f t="shared" si="19"/>
        <v>112080</v>
      </c>
      <c r="O61" s="120">
        <f t="shared" si="19"/>
        <v>118409</v>
      </c>
      <c r="P61" s="120">
        <f t="shared" si="19"/>
        <v>118427</v>
      </c>
      <c r="Q61" s="120">
        <f t="shared" si="19"/>
        <v>116754</v>
      </c>
      <c r="R61" s="120">
        <f t="shared" si="19"/>
        <v>122899</v>
      </c>
      <c r="S61" s="120">
        <f t="shared" si="19"/>
        <v>124923</v>
      </c>
      <c r="T61" s="120"/>
    </row>
    <row r="62" spans="1:27" x14ac:dyDescent="0.3">
      <c r="O62" s="156">
        <f>O61/O60</f>
        <v>0.95351178109548884</v>
      </c>
      <c r="P62" s="156">
        <f t="shared" ref="P62:S62" si="20">P61/P60</f>
        <v>0.98953868264273603</v>
      </c>
      <c r="Q62" s="156">
        <f t="shared" si="20"/>
        <v>0.90849952923050581</v>
      </c>
      <c r="R62" s="156">
        <f t="shared" si="20"/>
        <v>0.92948276774842498</v>
      </c>
      <c r="S62" s="156">
        <f t="shared" si="20"/>
        <v>0.97432437702296926</v>
      </c>
    </row>
  </sheetData>
  <mergeCells count="85">
    <mergeCell ref="D61:I61"/>
    <mergeCell ref="D53:I53"/>
    <mergeCell ref="D54:I54"/>
    <mergeCell ref="A55:C55"/>
    <mergeCell ref="D55:I55"/>
    <mergeCell ref="B56:C56"/>
    <mergeCell ref="D56:I56"/>
    <mergeCell ref="A57:C57"/>
    <mergeCell ref="D57:I57"/>
    <mergeCell ref="A58:C58"/>
    <mergeCell ref="D58:I58"/>
    <mergeCell ref="D60:I60"/>
    <mergeCell ref="A50:C50"/>
    <mergeCell ref="D50:I50"/>
    <mergeCell ref="A51:C51"/>
    <mergeCell ref="D51:I51"/>
    <mergeCell ref="B52:C52"/>
    <mergeCell ref="D52:I52"/>
    <mergeCell ref="D46:I46"/>
    <mergeCell ref="D47:I47"/>
    <mergeCell ref="A48:C48"/>
    <mergeCell ref="D48:I48"/>
    <mergeCell ref="B49:C49"/>
    <mergeCell ref="D49:I49"/>
    <mergeCell ref="D45:I45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A33:C33"/>
    <mergeCell ref="D33:I33"/>
    <mergeCell ref="D24:I24"/>
    <mergeCell ref="D25:I25"/>
    <mergeCell ref="B26:C26"/>
    <mergeCell ref="D26:I26"/>
    <mergeCell ref="D27:I27"/>
    <mergeCell ref="D28:I28"/>
    <mergeCell ref="D29:I29"/>
    <mergeCell ref="D30:I30"/>
    <mergeCell ref="D31:I31"/>
    <mergeCell ref="A32:C32"/>
    <mergeCell ref="D32:I32"/>
    <mergeCell ref="D23:I23"/>
    <mergeCell ref="D14:I14"/>
    <mergeCell ref="D15:I15"/>
    <mergeCell ref="B16:C16"/>
    <mergeCell ref="D16:I16"/>
    <mergeCell ref="D17:I17"/>
    <mergeCell ref="D18:I18"/>
    <mergeCell ref="D19:I19"/>
    <mergeCell ref="D20:I20"/>
    <mergeCell ref="D21:I21"/>
    <mergeCell ref="A22:C22"/>
    <mergeCell ref="D22:I22"/>
    <mergeCell ref="D13:I13"/>
    <mergeCell ref="A6:C6"/>
    <mergeCell ref="D6:I6"/>
    <mergeCell ref="D7:I7"/>
    <mergeCell ref="D8:I8"/>
    <mergeCell ref="B9:C9"/>
    <mergeCell ref="D9:I9"/>
    <mergeCell ref="B10:C10"/>
    <mergeCell ref="D10:I10"/>
    <mergeCell ref="B11:C11"/>
    <mergeCell ref="D11:I11"/>
    <mergeCell ref="D12:I12"/>
    <mergeCell ref="A3:C3"/>
    <mergeCell ref="D3:I3"/>
    <mergeCell ref="A4:C4"/>
    <mergeCell ref="D4:I4"/>
    <mergeCell ref="B5:C5"/>
    <mergeCell ref="D5:I5"/>
    <mergeCell ref="A1:C1"/>
    <mergeCell ref="D1:I1"/>
    <mergeCell ref="A2:C2"/>
    <mergeCell ref="D2:I2"/>
    <mergeCell ref="K1:R1"/>
    <mergeCell ref="T1:AA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workbookViewId="0">
      <selection activeCell="N28" sqref="N28"/>
    </sheetView>
  </sheetViews>
  <sheetFormatPr defaultRowHeight="14.4" x14ac:dyDescent="0.3"/>
  <cols>
    <col min="1" max="1" width="56.109375" customWidth="1"/>
  </cols>
  <sheetData>
    <row r="1" spans="1:10" ht="15.6" x14ac:dyDescent="0.3">
      <c r="A1" s="83" t="s">
        <v>267</v>
      </c>
      <c r="B1" s="83"/>
      <c r="C1" s="83"/>
      <c r="D1" s="84"/>
      <c r="E1" s="83"/>
      <c r="F1" s="85"/>
    </row>
    <row r="2" spans="1:10" x14ac:dyDescent="0.3">
      <c r="A2" s="84"/>
      <c r="B2" s="84"/>
      <c r="C2" s="84"/>
      <c r="D2" s="84"/>
      <c r="E2" s="84"/>
      <c r="F2" s="85"/>
    </row>
    <row r="3" spans="1:10" ht="15.6" x14ac:dyDescent="0.3">
      <c r="A3" s="86" t="s">
        <v>268</v>
      </c>
      <c r="B3" s="87">
        <v>2014</v>
      </c>
      <c r="C3" s="87">
        <v>2015</v>
      </c>
      <c r="D3" s="87">
        <v>2016</v>
      </c>
      <c r="E3" s="87">
        <v>2017</v>
      </c>
      <c r="F3" s="88">
        <v>2018</v>
      </c>
      <c r="G3" s="87">
        <v>2019</v>
      </c>
      <c r="H3" s="87">
        <v>2020</v>
      </c>
      <c r="I3" s="87">
        <v>2021</v>
      </c>
      <c r="J3" s="87">
        <v>2022</v>
      </c>
    </row>
    <row r="4" spans="1:10" x14ac:dyDescent="0.3">
      <c r="A4" s="89" t="s">
        <v>269</v>
      </c>
      <c r="B4" s="90"/>
      <c r="C4" s="90"/>
      <c r="D4" s="90"/>
      <c r="E4" s="90"/>
      <c r="F4" s="90"/>
      <c r="G4" s="54"/>
      <c r="H4" s="54"/>
      <c r="I4" s="54"/>
      <c r="J4" s="54"/>
    </row>
    <row r="5" spans="1:10" x14ac:dyDescent="0.3">
      <c r="A5" s="89" t="s">
        <v>270</v>
      </c>
      <c r="B5" s="90"/>
      <c r="C5" s="90"/>
      <c r="D5" s="90"/>
      <c r="E5" s="90"/>
      <c r="F5" s="90"/>
      <c r="G5" s="54"/>
      <c r="H5" s="54"/>
      <c r="I5" s="54"/>
      <c r="J5" s="54"/>
    </row>
    <row r="6" spans="1:10" x14ac:dyDescent="0.3">
      <c r="A6" s="89" t="s">
        <v>271</v>
      </c>
      <c r="B6" s="90"/>
      <c r="C6" s="90"/>
      <c r="D6" s="90"/>
      <c r="E6" s="90"/>
      <c r="F6" s="90"/>
      <c r="G6" s="54"/>
      <c r="H6" s="54"/>
      <c r="I6" s="54"/>
      <c r="J6" s="54"/>
    </row>
    <row r="7" spans="1:10" x14ac:dyDescent="0.3">
      <c r="A7" s="89" t="s">
        <v>272</v>
      </c>
      <c r="B7" s="91"/>
      <c r="C7" s="91"/>
      <c r="D7" s="91"/>
      <c r="E7" s="91"/>
      <c r="F7" s="91"/>
      <c r="G7" s="54"/>
      <c r="H7" s="54"/>
      <c r="I7" s="54"/>
      <c r="J7" s="54"/>
    </row>
    <row r="8" spans="1:10" x14ac:dyDescent="0.3">
      <c r="A8" s="84"/>
      <c r="B8" s="84"/>
      <c r="C8" s="84"/>
      <c r="D8" s="84"/>
      <c r="E8" s="84"/>
      <c r="F8" s="85"/>
    </row>
    <row r="9" spans="1:10" ht="15.6" x14ac:dyDescent="0.3">
      <c r="A9" s="86" t="s">
        <v>273</v>
      </c>
      <c r="B9" s="87">
        <v>2014</v>
      </c>
      <c r="C9" s="87">
        <v>2015</v>
      </c>
      <c r="D9" s="87">
        <v>2016</v>
      </c>
      <c r="E9" s="87">
        <v>2017</v>
      </c>
      <c r="F9" s="88">
        <v>2018</v>
      </c>
      <c r="G9" s="87">
        <v>2019</v>
      </c>
      <c r="H9" s="87">
        <v>2020</v>
      </c>
      <c r="I9" s="87">
        <v>2021</v>
      </c>
      <c r="J9" s="87">
        <v>2022</v>
      </c>
    </row>
    <row r="10" spans="1:10" x14ac:dyDescent="0.3">
      <c r="A10" s="89" t="s">
        <v>274</v>
      </c>
      <c r="B10" s="92"/>
      <c r="C10" s="92"/>
      <c r="D10" s="92"/>
      <c r="E10" s="92"/>
      <c r="F10" s="92"/>
      <c r="G10" s="54"/>
      <c r="H10" s="54"/>
      <c r="I10" s="54"/>
      <c r="J10" s="54"/>
    </row>
    <row r="11" spans="1:10" x14ac:dyDescent="0.3">
      <c r="A11" s="89" t="s">
        <v>275</v>
      </c>
      <c r="B11" s="92"/>
      <c r="C11" s="92"/>
      <c r="D11" s="92"/>
      <c r="E11" s="92"/>
      <c r="F11" s="92"/>
      <c r="G11" s="54"/>
      <c r="H11" s="54"/>
      <c r="I11" s="54"/>
      <c r="J11" s="54"/>
    </row>
    <row r="12" spans="1:10" x14ac:dyDescent="0.3">
      <c r="A12" s="89" t="s">
        <v>276</v>
      </c>
      <c r="B12" s="93"/>
      <c r="C12" s="93"/>
      <c r="D12" s="93"/>
      <c r="E12" s="93"/>
      <c r="F12" s="93"/>
      <c r="G12" s="54"/>
      <c r="H12" s="54"/>
      <c r="I12" s="54"/>
      <c r="J12" s="54"/>
    </row>
    <row r="13" spans="1:10" x14ac:dyDescent="0.3">
      <c r="A13" s="89" t="s">
        <v>277</v>
      </c>
      <c r="B13" s="93"/>
      <c r="C13" s="93"/>
      <c r="D13" s="93"/>
      <c r="E13" s="93"/>
      <c r="F13" s="93"/>
      <c r="G13" s="54"/>
      <c r="H13" s="54"/>
      <c r="I13" s="54"/>
      <c r="J13" s="54"/>
    </row>
    <row r="14" spans="1:10" x14ac:dyDescent="0.3">
      <c r="A14" s="89" t="s">
        <v>278</v>
      </c>
      <c r="B14" s="93"/>
      <c r="C14" s="93"/>
      <c r="D14" s="93"/>
      <c r="E14" s="93"/>
      <c r="F14" s="93"/>
      <c r="G14" s="54"/>
      <c r="H14" s="54"/>
      <c r="I14" s="54"/>
      <c r="J14" s="54"/>
    </row>
    <row r="15" spans="1:10" x14ac:dyDescent="0.3">
      <c r="A15" s="89" t="s">
        <v>279</v>
      </c>
      <c r="B15" s="93"/>
      <c r="C15" s="93"/>
      <c r="D15" s="93"/>
      <c r="E15" s="93"/>
      <c r="F15" s="93"/>
      <c r="G15" s="54"/>
      <c r="H15" s="54"/>
      <c r="I15" s="54"/>
      <c r="J15" s="54"/>
    </row>
    <row r="16" spans="1:10" x14ac:dyDescent="0.3">
      <c r="A16" s="84"/>
      <c r="B16" s="84"/>
      <c r="C16" s="84"/>
      <c r="D16" s="84"/>
      <c r="E16" s="84"/>
      <c r="F16" s="85"/>
    </row>
    <row r="17" spans="1:10" ht="15.6" x14ac:dyDescent="0.3">
      <c r="A17" s="86" t="s">
        <v>280</v>
      </c>
      <c r="B17" s="87">
        <v>2014</v>
      </c>
      <c r="C17" s="87">
        <v>2015</v>
      </c>
      <c r="D17" s="87">
        <v>2016</v>
      </c>
      <c r="E17" s="87">
        <v>2017</v>
      </c>
      <c r="F17" s="88">
        <v>2018</v>
      </c>
      <c r="G17" s="87">
        <v>2019</v>
      </c>
      <c r="H17" s="87">
        <v>2020</v>
      </c>
      <c r="I17" s="87">
        <v>2021</v>
      </c>
      <c r="J17" s="87">
        <v>2022</v>
      </c>
    </row>
    <row r="18" spans="1:10" x14ac:dyDescent="0.3">
      <c r="A18" s="89" t="s">
        <v>281</v>
      </c>
      <c r="B18" s="90"/>
      <c r="C18" s="90"/>
      <c r="D18" s="90"/>
      <c r="E18" s="90"/>
      <c r="F18" s="90"/>
      <c r="G18" s="54"/>
      <c r="H18" s="54"/>
      <c r="I18" s="54"/>
      <c r="J18" s="54"/>
    </row>
    <row r="19" spans="1:10" x14ac:dyDescent="0.3">
      <c r="A19" s="89" t="s">
        <v>282</v>
      </c>
      <c r="B19" s="90"/>
      <c r="C19" s="90"/>
      <c r="D19" s="90"/>
      <c r="E19" s="90"/>
      <c r="F19" s="90"/>
      <c r="G19" s="54"/>
      <c r="H19" s="54"/>
      <c r="I19" s="54"/>
      <c r="J19" s="54"/>
    </row>
    <row r="20" spans="1:10" x14ac:dyDescent="0.3">
      <c r="A20" s="89" t="s">
        <v>283</v>
      </c>
      <c r="B20" s="90"/>
      <c r="C20" s="90"/>
      <c r="D20" s="90"/>
      <c r="E20" s="90"/>
      <c r="F20" s="90"/>
      <c r="G20" s="54"/>
      <c r="H20" s="54"/>
      <c r="I20" s="54"/>
      <c r="J20" s="54"/>
    </row>
    <row r="21" spans="1:10" x14ac:dyDescent="0.3">
      <c r="A21" s="89" t="s">
        <v>284</v>
      </c>
      <c r="B21" s="90"/>
      <c r="C21" s="90"/>
      <c r="D21" s="90"/>
      <c r="E21" s="90"/>
      <c r="F21" s="90"/>
      <c r="G21" s="54"/>
      <c r="H21" s="54"/>
      <c r="I21" s="54"/>
      <c r="J21" s="54"/>
    </row>
    <row r="22" spans="1:10" x14ac:dyDescent="0.3">
      <c r="A22" s="89" t="s">
        <v>285</v>
      </c>
      <c r="B22" s="94"/>
      <c r="C22" s="94"/>
      <c r="D22" s="94"/>
      <c r="E22" s="94"/>
      <c r="F22" s="94"/>
      <c r="G22" s="54"/>
      <c r="H22" s="54"/>
      <c r="I22" s="54"/>
      <c r="J22" s="54"/>
    </row>
    <row r="23" spans="1:10" x14ac:dyDescent="0.3">
      <c r="A23" s="89" t="s">
        <v>286</v>
      </c>
      <c r="B23" s="94"/>
      <c r="C23" s="94"/>
      <c r="D23" s="94"/>
      <c r="E23" s="94"/>
      <c r="F23" s="94"/>
      <c r="G23" s="54"/>
      <c r="H23" s="54"/>
      <c r="I23" s="54"/>
      <c r="J23" s="54"/>
    </row>
    <row r="24" spans="1:10" x14ac:dyDescent="0.3">
      <c r="A24" s="89" t="s">
        <v>287</v>
      </c>
      <c r="B24" s="94"/>
      <c r="C24" s="94"/>
      <c r="D24" s="94"/>
      <c r="E24" s="94"/>
      <c r="F24" s="94"/>
      <c r="G24" s="54"/>
      <c r="H24" s="54"/>
      <c r="I24" s="54"/>
      <c r="J24" s="54"/>
    </row>
    <row r="25" spans="1:10" x14ac:dyDescent="0.3">
      <c r="A25" s="84"/>
      <c r="B25" s="84"/>
      <c r="C25" s="84"/>
      <c r="D25" s="84"/>
      <c r="E25" s="84"/>
      <c r="F25" s="85"/>
    </row>
    <row r="26" spans="1:10" ht="15.6" x14ac:dyDescent="0.3">
      <c r="A26" s="86" t="s">
        <v>288</v>
      </c>
      <c r="B26" s="87">
        <v>2014</v>
      </c>
      <c r="C26" s="87">
        <v>2015</v>
      </c>
      <c r="D26" s="87">
        <v>2016</v>
      </c>
      <c r="E26" s="87">
        <v>2017</v>
      </c>
      <c r="F26" s="88">
        <v>2018</v>
      </c>
      <c r="G26" s="87">
        <v>2019</v>
      </c>
      <c r="H26" s="87">
        <v>2020</v>
      </c>
      <c r="I26" s="87">
        <v>2021</v>
      </c>
      <c r="J26" s="87">
        <v>2022</v>
      </c>
    </row>
    <row r="27" spans="1:10" x14ac:dyDescent="0.3">
      <c r="A27" s="89" t="s">
        <v>289</v>
      </c>
      <c r="B27" s="93"/>
      <c r="C27" s="93"/>
      <c r="D27" s="93"/>
      <c r="E27" s="93"/>
      <c r="F27" s="93"/>
      <c r="G27" s="54"/>
      <c r="H27" s="54"/>
      <c r="I27" s="54"/>
      <c r="J27" s="54"/>
    </row>
    <row r="28" spans="1:10" x14ac:dyDescent="0.3">
      <c r="A28" s="89" t="s">
        <v>290</v>
      </c>
      <c r="B28" s="93"/>
      <c r="C28" s="93"/>
      <c r="D28" s="93"/>
      <c r="E28" s="93"/>
      <c r="F28" s="93"/>
      <c r="G28" s="54"/>
      <c r="H28" s="54"/>
      <c r="I28" s="54"/>
      <c r="J28" s="54"/>
    </row>
    <row r="29" spans="1:10" x14ac:dyDescent="0.3">
      <c r="A29" s="89" t="s">
        <v>291</v>
      </c>
      <c r="B29" s="93"/>
      <c r="C29" s="93"/>
      <c r="D29" s="93"/>
      <c r="E29" s="93"/>
      <c r="F29" s="93"/>
      <c r="G29" s="54"/>
      <c r="H29" s="54"/>
      <c r="I29" s="54"/>
      <c r="J29" s="54"/>
    </row>
    <row r="30" spans="1:10" x14ac:dyDescent="0.3">
      <c r="A30" s="89" t="s">
        <v>292</v>
      </c>
      <c r="B30" s="93"/>
      <c r="C30" s="93"/>
      <c r="D30" s="93"/>
      <c r="E30" s="93"/>
      <c r="F30" s="93"/>
      <c r="G30" s="54"/>
      <c r="H30" s="54"/>
      <c r="I30" s="54"/>
      <c r="J30" s="54"/>
    </row>
    <row r="31" spans="1:10" x14ac:dyDescent="0.3">
      <c r="A31" s="89" t="s">
        <v>293</v>
      </c>
      <c r="B31" s="92"/>
      <c r="C31" s="92"/>
      <c r="D31" s="92"/>
      <c r="E31" s="92"/>
      <c r="F31" s="92"/>
      <c r="G31" s="54"/>
      <c r="H31" s="54"/>
      <c r="I31" s="54"/>
      <c r="J31" s="54"/>
    </row>
    <row r="32" spans="1:10" ht="16.8" customHeight="1" x14ac:dyDescent="0.3">
      <c r="A32" s="95" t="s">
        <v>297</v>
      </c>
      <c r="B32" s="96"/>
      <c r="C32" s="96"/>
      <c r="D32" s="96"/>
      <c r="E32" s="96"/>
      <c r="F32" s="96"/>
      <c r="G32" s="54"/>
      <c r="H32" s="54"/>
      <c r="I32" s="54"/>
      <c r="J32" s="54"/>
    </row>
    <row r="33" spans="1:10" x14ac:dyDescent="0.3">
      <c r="A33" s="89" t="s">
        <v>294</v>
      </c>
      <c r="B33" s="97"/>
      <c r="C33" s="97"/>
      <c r="D33" s="97"/>
      <c r="E33" s="97"/>
      <c r="F33" s="97"/>
      <c r="G33" s="54"/>
      <c r="H33" s="54"/>
      <c r="I33" s="54"/>
      <c r="J33" s="54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F055260BDF654D8EDFCCF2A02A9508" ma:contentTypeVersion="13" ma:contentTypeDescription="Vytvoří nový dokument" ma:contentTypeScope="" ma:versionID="a1c9eb57aede88589d10a254775906fd">
  <xsd:schema xmlns:xsd="http://www.w3.org/2001/XMLSchema" xmlns:xs="http://www.w3.org/2001/XMLSchema" xmlns:p="http://schemas.microsoft.com/office/2006/metadata/properties" xmlns:ns2="6fe84f35-634c-4b6d-9d14-2f446a0989d8" xmlns:ns3="72721b38-28c8-4b9b-bc5b-83b7e069eb50" targetNamespace="http://schemas.microsoft.com/office/2006/metadata/properties" ma:root="true" ma:fieldsID="db65682f3bd2ad04f8be5f9bc2544a9c" ns2:_="" ns3:_="">
    <xsd:import namespace="6fe84f35-634c-4b6d-9d14-2f446a0989d8"/>
    <xsd:import namespace="72721b38-28c8-4b9b-bc5b-83b7e069eb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84f35-634c-4b6d-9d14-2f446a0989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bce56c0d-8add-4fe5-85a8-9b3e3d2b7a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21b38-28c8-4b9b-bc5b-83b7e069eb50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e44da7a-b4e4-40f3-8b62-465d32d98f8d}" ma:internalName="TaxCatchAll" ma:showField="CatchAllData" ma:web="72721b38-28c8-4b9b-bc5b-83b7e069eb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e84f35-634c-4b6d-9d14-2f446a0989d8">
      <Terms xmlns="http://schemas.microsoft.com/office/infopath/2007/PartnerControls"/>
    </lcf76f155ced4ddcb4097134ff3c332f>
    <TaxCatchAll xmlns="72721b38-28c8-4b9b-bc5b-83b7e069eb50" xsi:nil="true"/>
  </documentManagement>
</p:properties>
</file>

<file path=customXml/itemProps1.xml><?xml version="1.0" encoding="utf-8"?>
<ds:datastoreItem xmlns:ds="http://schemas.openxmlformats.org/officeDocument/2006/customXml" ds:itemID="{77C02758-8AE2-4D0D-9DA0-3719121E7342}"/>
</file>

<file path=customXml/itemProps2.xml><?xml version="1.0" encoding="utf-8"?>
<ds:datastoreItem xmlns:ds="http://schemas.openxmlformats.org/officeDocument/2006/customXml" ds:itemID="{4C7E5CA1-105A-4BA2-A2DE-291A0DD8967C}"/>
</file>

<file path=customXml/itemProps3.xml><?xml version="1.0" encoding="utf-8"?>
<ds:datastoreItem xmlns:ds="http://schemas.openxmlformats.org/officeDocument/2006/customXml" ds:itemID="{5BDCF485-0E56-483D-A5CA-551DF2FE0C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Název firmy a základní údaje</vt:lpstr>
      <vt:lpstr>Rozvaha</vt:lpstr>
      <vt:lpstr>Výkaz zisku a ztráty</vt:lpstr>
      <vt:lpstr>Poměrová analýza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ruckova</dc:creator>
  <cp:lastModifiedBy>Iveta Palečková</cp:lastModifiedBy>
  <dcterms:created xsi:type="dcterms:W3CDTF">2020-08-31T07:29:34Z</dcterms:created>
  <dcterms:modified xsi:type="dcterms:W3CDTF">2024-04-21T19:13:39Z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0x0101008EF055260BDF654D8EDFCCF2A02A9508</vt:lpwstr>
  </property>
</Properties>
</file>