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0002\Dropbox\OPF\Výuka\NPMFM\"/>
    </mc:Choice>
  </mc:AlternateContent>
  <xr:revisionPtr revIDLastSave="0" documentId="13_ncr:1_{7666B95F-1E08-4256-BB9A-A4A284C9EEAB}" xr6:coauthVersionLast="36" xr6:coauthVersionMax="36" xr10:uidLastSave="{00000000-0000-0000-0000-000000000000}"/>
  <bookViews>
    <workbookView xWindow="0" yWindow="0" windowWidth="22620" windowHeight="10185" xr2:uid="{A7890E97-8BC1-4ABB-9A56-83D5521A7519}"/>
  </bookViews>
  <sheets>
    <sheet name=" Příklad 1" sheetId="3" r:id="rId1"/>
    <sheet name="Řešení 1" sheetId="4" r:id="rId2"/>
    <sheet name=" Příklad 2" sheetId="6" r:id="rId3"/>
    <sheet name="Řešení 2" sheetId="5" r:id="rId4"/>
    <sheet name="Příklad 3" sheetId="2" r:id="rId5"/>
    <sheet name="Řešení 3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5" l="1"/>
  <c r="E33" i="5" s="1"/>
  <c r="G25" i="5"/>
  <c r="C33" i="5" s="1"/>
  <c r="H28" i="4"/>
  <c r="E34" i="4" s="1"/>
  <c r="H23" i="4"/>
  <c r="C34" i="4" s="1"/>
  <c r="I9" i="1" l="1"/>
  <c r="G9" i="1"/>
  <c r="I8" i="1"/>
  <c r="G8" i="1"/>
  <c r="I7" i="1"/>
  <c r="G7" i="1"/>
  <c r="I6" i="1"/>
  <c r="G6" i="1"/>
  <c r="I5" i="1"/>
  <c r="G5" i="1"/>
  <c r="I4" i="1"/>
  <c r="G4" i="1"/>
</calcChain>
</file>

<file path=xl/sharedStrings.xml><?xml version="1.0" encoding="utf-8"?>
<sst xmlns="http://schemas.openxmlformats.org/spreadsheetml/2006/main" count="119" uniqueCount="65">
  <si>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bid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</si>
  <si>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ask</t>
    </r>
  </si>
  <si>
    <t>14d</t>
  </si>
  <si>
    <t>&lt;</t>
  </si>
  <si>
    <t>1m</t>
  </si>
  <si>
    <t>2m</t>
  </si>
  <si>
    <t>3m</t>
  </si>
  <si>
    <t>6m</t>
  </si>
  <si>
    <t>&gt;</t>
  </si>
  <si>
    <t>12m</t>
  </si>
  <si>
    <t>Banka kótuje následující spotové kurzy a swapové body pro forwardové kontrakty CZK/PLN. Vypočtěte z nich outright forwardové devizové kurzy.</t>
  </si>
  <si>
    <t>spot CZK/PLN</t>
  </si>
  <si>
    <t>Přidat prémii (swapové body) ke spot kurzu pokud kombinace bid-ask ve swap kurzu je menší-větší číslo</t>
  </si>
  <si>
    <t>Odečíst diskont (swapové body) od spot kurzu pokud kombinace bid-ask ve swap kurzu je větší-menší číslo</t>
  </si>
  <si>
    <t>!!! I když mohou být swapové body BID a ASK kombinace menší -větší nebo větší-menší číslo, výsledný outright forwardový devizový kurz musí být vždy BID nižší jako je ASK!!!</t>
  </si>
  <si>
    <t>BID</t>
  </si>
  <si>
    <t>ASK</t>
  </si>
  <si>
    <r>
      <t>PLN/</t>
    </r>
    <r>
      <rPr>
        <b/>
        <sz val="14"/>
        <color theme="1"/>
        <rFont val="Calibri"/>
        <family val="2"/>
        <charset val="238"/>
        <scheme val="minor"/>
      </rPr>
      <t>USD</t>
    </r>
  </si>
  <si>
    <r>
      <t>CZK/</t>
    </r>
    <r>
      <rPr>
        <b/>
        <sz val="14"/>
        <color theme="1"/>
        <rFont val="Calibri"/>
        <family val="2"/>
        <charset val="238"/>
        <scheme val="minor"/>
      </rPr>
      <t>USD</t>
    </r>
  </si>
  <si>
    <t xml:space="preserve">1. Při výpočtu křížového devizového kurzu je nutné určit společnou měnu a pozici společné měny. V tomto případě se jedná o USD, který je na stejný pozici, proto když ho chcete výpočtem eliminovat, pak je nutné použít dělení, tudíž vzorec: </t>
  </si>
  <si>
    <t>2. Také je nutné určit pořadí devizových kurzů, které použijeme při výpočtu. V tomto případě chceme vypočíst devizový kurz CZK/PLN. CZK má být na první pozici, proto jako první použijeme devizový kurz CZK/USD do čitatele a devizový kurz PLN/USD pak použijeme do jmenovatele.</t>
  </si>
  <si>
    <t xml:space="preserve">3. Při rozhodování o použití příslušného kurzu BID nebo ASK vycházíme z pravidla minimalizace BIDu a maximalizace ASKu. </t>
  </si>
  <si>
    <t>Pro výpočet BIDu tedy:</t>
  </si>
  <si>
    <t>Pro výpočet ASKu tedy:</t>
  </si>
  <si>
    <t>4. Výpočet pak umožní eliminovat USD a vypočítat devizový kurz CZK/PLN následujícím způsobem:</t>
  </si>
  <si>
    <r>
      <t>CZK/PLN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</si>
  <si>
    <t xml:space="preserve"> =</t>
  </si>
  <si>
    <t>1 USD</t>
  </si>
  <si>
    <t>CZK/PLN</t>
  </si>
  <si>
    <r>
      <t>CZK/PLN</t>
    </r>
    <r>
      <rPr>
        <vertAlign val="subscript"/>
        <sz val="11"/>
        <color rgb="FFFF0000"/>
        <rFont val="Calibri"/>
        <family val="2"/>
        <charset val="238"/>
        <scheme val="minor"/>
      </rPr>
      <t>ASK</t>
    </r>
  </si>
  <si>
    <t>1USD</t>
  </si>
  <si>
    <t>5. V konečném vyjádření musí platit vztah, že vypočtený BID kurz je vždy nižší jako ASK kurz:</t>
  </si>
  <si>
    <t>Pozn. Při existenci dvoucestného kótování se vždy vychází z horší varianty pro klienta, protože obchodník se snaží dosáhnout co největšího spreadu u počítaného měnového páru.</t>
  </si>
  <si>
    <t>Banka kótuje následující kurzy. Vypočtěte přímý kurz pro měnový pár CZK/PLN pomocí výpočtu křížového kurzu.</t>
  </si>
  <si>
    <r>
      <rPr>
        <b/>
        <sz val="14"/>
        <color theme="1"/>
        <rFont val="Calibri"/>
        <family val="2"/>
        <charset val="238"/>
        <scheme val="minor"/>
      </rPr>
      <t>USD</t>
    </r>
    <r>
      <rPr>
        <sz val="14"/>
        <color theme="1"/>
        <rFont val="Calibri"/>
        <family val="2"/>
        <charset val="238"/>
        <scheme val="minor"/>
      </rPr>
      <t>/GBP</t>
    </r>
  </si>
  <si>
    <r>
      <t>RUB/</t>
    </r>
    <r>
      <rPr>
        <b/>
        <sz val="14"/>
        <color theme="1"/>
        <rFont val="Calibri"/>
        <family val="2"/>
        <charset val="238"/>
        <scheme val="minor"/>
      </rPr>
      <t>USD</t>
    </r>
  </si>
  <si>
    <t xml:space="preserve">1. Při výpočtu křížového devizového kurzu je nutné určit společnou měnu a pozici společné měny. V tomto případě se jedná o USD, který je na opačné pozici, proto když ho chcete výpočtem eliminovat, pak je nutné použít násobení, tudíž vzorec: </t>
  </si>
  <si>
    <t>2. Také je nutné určit pořadí devizových kurzů, které použijeme při výpočtu. V tomto případě chceme vypočíst devizový kurz RUB/GBP. RUB má být na první pozici, proto jako první použijeme devizový kurz RUB/USD a pak devizový kurz USD/GBP.</t>
  </si>
  <si>
    <t xml:space="preserve">Pro výpočet BIDu tedy: </t>
  </si>
  <si>
    <t xml:space="preserve">Pro výpočet ASKu tedy: </t>
  </si>
  <si>
    <t>4. Výpočet pak umožní eliminovat USD a vypočítat devizový kurz RUB/GBP následujícím způsobem:</t>
  </si>
  <si>
    <r>
      <t>RUB/GBP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</si>
  <si>
    <t>x</t>
  </si>
  <si>
    <t>RUB/GBP</t>
  </si>
  <si>
    <r>
      <t>1</t>
    </r>
    <r>
      <rPr>
        <strike/>
        <sz val="11"/>
        <color rgb="FFFF0000"/>
        <rFont val="Calibri"/>
        <family val="2"/>
        <charset val="238"/>
        <scheme val="minor"/>
      </rPr>
      <t xml:space="preserve"> USD</t>
    </r>
  </si>
  <si>
    <t>1 GBP</t>
  </si>
  <si>
    <r>
      <t>RUB/GBP</t>
    </r>
    <r>
      <rPr>
        <vertAlign val="subscript"/>
        <sz val="11"/>
        <color rgb="FFFF0000"/>
        <rFont val="Calibri"/>
        <family val="2"/>
        <charset val="238"/>
        <scheme val="minor"/>
      </rPr>
      <t>ASK</t>
    </r>
  </si>
  <si>
    <t xml:space="preserve"> = </t>
  </si>
  <si>
    <t>23,145 CZK</t>
  </si>
  <si>
    <t>23,015 CZK</t>
  </si>
  <si>
    <r>
      <t>23,015 CZK *1</t>
    </r>
    <r>
      <rPr>
        <strike/>
        <sz val="11"/>
        <color rgb="FFFF0000"/>
        <rFont val="Calibri"/>
        <family val="2"/>
        <charset val="238"/>
        <scheme val="minor"/>
      </rPr>
      <t xml:space="preserve"> USD</t>
    </r>
  </si>
  <si>
    <t>3,9115 PLN</t>
  </si>
  <si>
    <r>
      <t xml:space="preserve">1 </t>
    </r>
    <r>
      <rPr>
        <strike/>
        <sz val="11"/>
        <color rgb="FFFF0000"/>
        <rFont val="Calibri"/>
        <family val="2"/>
        <charset val="238"/>
        <scheme val="minor"/>
      </rPr>
      <t>USD</t>
    </r>
    <r>
      <rPr>
        <sz val="11"/>
        <color rgb="FFFF0000"/>
        <rFont val="Calibri"/>
        <family val="2"/>
        <charset val="238"/>
        <scheme val="minor"/>
      </rPr>
      <t>*3,9115 PLN</t>
    </r>
  </si>
  <si>
    <r>
      <t>23,145 CZK *1</t>
    </r>
    <r>
      <rPr>
        <strike/>
        <sz val="11"/>
        <color rgb="FFFF0000"/>
        <rFont val="Calibri"/>
        <family val="2"/>
        <charset val="238"/>
        <scheme val="minor"/>
      </rPr>
      <t xml:space="preserve"> USD</t>
    </r>
  </si>
  <si>
    <t>3,5875 PLN</t>
  </si>
  <si>
    <r>
      <t xml:space="preserve">1 </t>
    </r>
    <r>
      <rPr>
        <strike/>
        <sz val="11"/>
        <color rgb="FFFF0000"/>
        <rFont val="Calibri"/>
        <family val="2"/>
        <charset val="238"/>
        <scheme val="minor"/>
      </rPr>
      <t>USD</t>
    </r>
    <r>
      <rPr>
        <sz val="11"/>
        <color rgb="FFFF0000"/>
        <rFont val="Calibri"/>
        <family val="2"/>
        <charset val="238"/>
        <scheme val="minor"/>
      </rPr>
      <t>*3,5875 PLN</t>
    </r>
  </si>
  <si>
    <t>PLN/USD</t>
  </si>
  <si>
    <t>CZK/USD</t>
  </si>
  <si>
    <t>89,095 RUB</t>
  </si>
  <si>
    <r>
      <t xml:space="preserve">1,296 </t>
    </r>
    <r>
      <rPr>
        <strike/>
        <u/>
        <sz val="11"/>
        <color rgb="FFFF0000"/>
        <rFont val="Calibri"/>
        <family val="2"/>
        <charset val="238"/>
        <scheme val="minor"/>
      </rPr>
      <t>USD</t>
    </r>
  </si>
  <si>
    <t>90,409 RUB</t>
  </si>
  <si>
    <r>
      <t xml:space="preserve">1,297 </t>
    </r>
    <r>
      <rPr>
        <strike/>
        <u/>
        <sz val="11"/>
        <color rgb="FFFF0000"/>
        <rFont val="Calibri"/>
        <family val="2"/>
        <charset val="238"/>
        <scheme val="minor"/>
      </rPr>
      <t>USD</t>
    </r>
  </si>
  <si>
    <t>USD/GBP</t>
  </si>
  <si>
    <t>RUB/USD</t>
  </si>
  <si>
    <t>Banka kótuje následující kurzy. Vypočtěte přímý kurz pro měnový pár RUB/GBP pomocí výpočtu křížového kurzu.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</si>
</sst>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vertAlign val="subscript"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 wrapText="1"/>
    </xf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" fontId="4" fillId="0" borderId="0" xfId="0" applyNumberFormat="1" applyFont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2" fontId="6" fillId="0" borderId="0" xfId="0" applyNumberFormat="1" applyFont="1"/>
    <xf numFmtId="0" fontId="7" fillId="0" borderId="0" xfId="0" applyFont="1" applyAlignment="1">
      <alignment horizontal="left" vertical="center" indent="7" readingOrder="1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164" fontId="4" fillId="0" borderId="0" xfId="0" applyNumberFormat="1" applyFont="1" applyAlignment="1">
      <alignment horizontal="justify" vertical="center"/>
    </xf>
    <xf numFmtId="165" fontId="4" fillId="0" borderId="0" xfId="0" applyNumberFormat="1" applyFont="1"/>
    <xf numFmtId="166" fontId="4" fillId="0" borderId="0" xfId="0" applyNumberFormat="1" applyFont="1" applyAlignment="1">
      <alignment horizontal="justify" vertical="center"/>
    </xf>
    <xf numFmtId="166" fontId="4" fillId="0" borderId="0" xfId="0" applyNumberFormat="1" applyFont="1"/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609599</xdr:colOff>
      <xdr:row>2</xdr:row>
      <xdr:rowOff>0</xdr:rowOff>
    </xdr:from>
    <xdr:to>
      <xdr:col>16</xdr:col>
      <xdr:colOff>430952</xdr:colOff>
      <xdr:row>3</xdr:row>
      <xdr:rowOff>381000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0978D50-73E4-4C69-B4E0-D405A027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549" y="431800"/>
          <a:ext cx="2262928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609599</xdr:colOff>
      <xdr:row>2</xdr:row>
      <xdr:rowOff>0</xdr:rowOff>
    </xdr:from>
    <xdr:to>
      <xdr:col>16</xdr:col>
      <xdr:colOff>430952</xdr:colOff>
      <xdr:row>3</xdr:row>
      <xdr:rowOff>381000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ED5FF83-E498-40A5-8DF8-5AB8553C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549" y="431800"/>
          <a:ext cx="2262928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5</xdr:row>
      <xdr:rowOff>0</xdr:rowOff>
    </xdr:from>
    <xdr:to>
      <xdr:col>19</xdr:col>
      <xdr:colOff>270933</xdr:colOff>
      <xdr:row>7</xdr:row>
      <xdr:rowOff>91440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6F447C2-BCD9-4C02-B44D-AA32B6AD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0" y="1104900"/>
          <a:ext cx="3928533" cy="47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609599</xdr:colOff>
      <xdr:row>2</xdr:row>
      <xdr:rowOff>0</xdr:rowOff>
    </xdr:from>
    <xdr:to>
      <xdr:col>16</xdr:col>
      <xdr:colOff>430952</xdr:colOff>
      <xdr:row>3</xdr:row>
      <xdr:rowOff>381000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84B7B24-2A6B-4DED-A4CB-C78E7CAF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549" y="431800"/>
          <a:ext cx="2262928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609599</xdr:colOff>
      <xdr:row>5</xdr:row>
      <xdr:rowOff>0</xdr:rowOff>
    </xdr:from>
    <xdr:to>
      <xdr:col>19</xdr:col>
      <xdr:colOff>270932</xdr:colOff>
      <xdr:row>7</xdr:row>
      <xdr:rowOff>91440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EBFCF14-154D-4C9F-A8C5-5E0773AD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549" y="1104900"/>
          <a:ext cx="3928533" cy="47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609599</xdr:colOff>
      <xdr:row>2</xdr:row>
      <xdr:rowOff>0</xdr:rowOff>
    </xdr:from>
    <xdr:to>
      <xdr:col>16</xdr:col>
      <xdr:colOff>430952</xdr:colOff>
      <xdr:row>3</xdr:row>
      <xdr:rowOff>381000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239F28D-A470-40F5-933D-043765F7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549" y="431800"/>
          <a:ext cx="2262928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2</xdr:row>
      <xdr:rowOff>45720</xdr:rowOff>
    </xdr:from>
    <xdr:to>
      <xdr:col>1</xdr:col>
      <xdr:colOff>53340</xdr:colOff>
      <xdr:row>3</xdr:row>
      <xdr:rowOff>160020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129B5E20-297E-4DFC-AF29-BA410BE3B510}"/>
            </a:ext>
          </a:extLst>
        </xdr:cNvPr>
        <xdr:cNvCxnSpPr/>
      </xdr:nvCxnSpPr>
      <xdr:spPr>
        <a:xfrm flipH="1" flipV="1">
          <a:off x="810895" y="480695"/>
          <a:ext cx="4445" cy="355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</xdr:colOff>
      <xdr:row>14</xdr:row>
      <xdr:rowOff>160020</xdr:rowOff>
    </xdr:from>
    <xdr:to>
      <xdr:col>3</xdr:col>
      <xdr:colOff>495300</xdr:colOff>
      <xdr:row>16</xdr:row>
      <xdr:rowOff>83820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C1C73F7-F283-4F96-8AF4-AE0C48D8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2982595"/>
          <a:ext cx="110109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16</xdr:row>
      <xdr:rowOff>152400</xdr:rowOff>
    </xdr:from>
    <xdr:to>
      <xdr:col>3</xdr:col>
      <xdr:colOff>480060</xdr:colOff>
      <xdr:row>18</xdr:row>
      <xdr:rowOff>76200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F161A87-004A-43B3-A053-E7C4EF16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3352800"/>
          <a:ext cx="10858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563879</xdr:colOff>
      <xdr:row>2</xdr:row>
      <xdr:rowOff>60960</xdr:rowOff>
    </xdr:from>
    <xdr:to>
      <xdr:col>14</xdr:col>
      <xdr:colOff>518160</xdr:colOff>
      <xdr:row>6</xdr:row>
      <xdr:rowOff>22860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36CC7A-2E5E-44F4-9623-2BD87151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454" y="492760"/>
          <a:ext cx="2389506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22859</xdr:colOff>
      <xdr:row>7</xdr:row>
      <xdr:rowOff>137160</xdr:rowOff>
    </xdr:from>
    <xdr:to>
      <xdr:col>17</xdr:col>
      <xdr:colOff>324272</xdr:colOff>
      <xdr:row>10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E5004A-24B1-4F86-9496-0DB7006B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59" y="1623060"/>
          <a:ext cx="3959013" cy="483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563879</xdr:colOff>
      <xdr:row>2</xdr:row>
      <xdr:rowOff>60960</xdr:rowOff>
    </xdr:from>
    <xdr:to>
      <xdr:col>14</xdr:col>
      <xdr:colOff>518160</xdr:colOff>
      <xdr:row>6</xdr:row>
      <xdr:rowOff>22860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C8B27A5-D628-48A9-9491-27267F86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454" y="492760"/>
          <a:ext cx="2389506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22859</xdr:colOff>
      <xdr:row>7</xdr:row>
      <xdr:rowOff>137160</xdr:rowOff>
    </xdr:from>
    <xdr:to>
      <xdr:col>17</xdr:col>
      <xdr:colOff>324272</xdr:colOff>
      <xdr:row>10</xdr:row>
      <xdr:rowOff>45720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6F5287E-B314-45F8-B1AA-6448C5BC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59" y="1623060"/>
          <a:ext cx="3959013" cy="483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563879</xdr:colOff>
      <xdr:row>2</xdr:row>
      <xdr:rowOff>60960</xdr:rowOff>
    </xdr:from>
    <xdr:to>
      <xdr:col>14</xdr:col>
      <xdr:colOff>518160</xdr:colOff>
      <xdr:row>6</xdr:row>
      <xdr:rowOff>22860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6FF9204-E373-491F-B7FD-501174F7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454" y="492760"/>
          <a:ext cx="2389506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22859</xdr:colOff>
      <xdr:row>7</xdr:row>
      <xdr:rowOff>137160</xdr:rowOff>
    </xdr:from>
    <xdr:to>
      <xdr:col>17</xdr:col>
      <xdr:colOff>324272</xdr:colOff>
      <xdr:row>10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BCE63C0-75DE-42F3-B18F-94D4E59D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59" y="1623060"/>
          <a:ext cx="3959013" cy="483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563879</xdr:colOff>
      <xdr:row>2</xdr:row>
      <xdr:rowOff>60960</xdr:rowOff>
    </xdr:from>
    <xdr:to>
      <xdr:col>14</xdr:col>
      <xdr:colOff>518160</xdr:colOff>
      <xdr:row>6</xdr:row>
      <xdr:rowOff>22860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55E5FD0-3D55-45BA-AAB8-68EC9DD8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454" y="492760"/>
          <a:ext cx="2389506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22859</xdr:colOff>
      <xdr:row>7</xdr:row>
      <xdr:rowOff>137160</xdr:rowOff>
    </xdr:from>
    <xdr:to>
      <xdr:col>17</xdr:col>
      <xdr:colOff>324272</xdr:colOff>
      <xdr:row>10</xdr:row>
      <xdr:rowOff>45720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77B5952-1B7C-44B6-BF71-FC65906A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59" y="1623060"/>
          <a:ext cx="3959013" cy="483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795020</xdr:colOff>
      <xdr:row>2</xdr:row>
      <xdr:rowOff>54610</xdr:rowOff>
    </xdr:from>
    <xdr:to>
      <xdr:col>0</xdr:col>
      <xdr:colOff>802640</xdr:colOff>
      <xdr:row>3</xdr:row>
      <xdr:rowOff>176530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3B3FD99D-6E7B-4527-9619-94256C8A8A6A}"/>
            </a:ext>
          </a:extLst>
        </xdr:cNvPr>
        <xdr:cNvCxnSpPr/>
      </xdr:nvCxnSpPr>
      <xdr:spPr>
        <a:xfrm flipV="1">
          <a:off x="798195" y="486410"/>
          <a:ext cx="4445" cy="3663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434340</xdr:colOff>
      <xdr:row>12</xdr:row>
      <xdr:rowOff>68580</xdr:rowOff>
    </xdr:from>
    <xdr:to>
      <xdr:col>3</xdr:col>
      <xdr:colOff>304800</xdr:colOff>
      <xdr:row>13</xdr:row>
      <xdr:rowOff>60960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6BA1AE9-DD1E-4CF8-9780-F02533AB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2510155"/>
          <a:ext cx="2137410" cy="179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99060</xdr:colOff>
      <xdr:row>18</xdr:row>
      <xdr:rowOff>30480</xdr:rowOff>
    </xdr:from>
    <xdr:to>
      <xdr:col>5</xdr:col>
      <xdr:colOff>129540</xdr:colOff>
      <xdr:row>19</xdr:row>
      <xdr:rowOff>22860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E0E50E7-19B3-4B8F-97E2-616FE78C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" y="3615055"/>
          <a:ext cx="2049780" cy="179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</xdr:colOff>
      <xdr:row>19</xdr:row>
      <xdr:rowOff>167640</xdr:rowOff>
    </xdr:from>
    <xdr:to>
      <xdr:col>5</xdr:col>
      <xdr:colOff>129540</xdr:colOff>
      <xdr:row>20</xdr:row>
      <xdr:rowOff>160020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5438E598-C3B8-4065-8FA3-A9D25328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939540"/>
          <a:ext cx="2034540" cy="186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D9E4-DE8E-46FA-9955-5C009FD0D622}">
  <dimension ref="A1:E4"/>
  <sheetViews>
    <sheetView tabSelected="1" workbookViewId="0"/>
  </sheetViews>
  <sheetFormatPr defaultRowHeight="15" x14ac:dyDescent="0.25"/>
  <cols>
    <col min="1" max="1" width="12.140625" customWidth="1"/>
  </cols>
  <sheetData>
    <row r="1" spans="1:5" ht="18.75" x14ac:dyDescent="0.3">
      <c r="A1" s="1" t="s">
        <v>33</v>
      </c>
    </row>
    <row r="2" spans="1:5" x14ac:dyDescent="0.25">
      <c r="C2" s="11"/>
      <c r="D2" s="13"/>
      <c r="E2" s="11"/>
    </row>
    <row r="3" spans="1:5" ht="18.75" x14ac:dyDescent="0.3">
      <c r="A3" s="14" t="s">
        <v>56</v>
      </c>
      <c r="B3" s="15"/>
      <c r="C3" s="16">
        <v>3.5874999999999999</v>
      </c>
      <c r="D3" s="17"/>
      <c r="E3" s="16">
        <v>3.9115000000000002</v>
      </c>
    </row>
    <row r="4" spans="1:5" ht="18.75" x14ac:dyDescent="0.3">
      <c r="A4" s="14" t="s">
        <v>57</v>
      </c>
      <c r="B4" s="15"/>
      <c r="C4" s="18">
        <v>23.015000000000001</v>
      </c>
      <c r="D4" s="19"/>
      <c r="E4" s="18">
        <v>23.145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857B-80E1-4B63-A7A8-46D4B027BC9E}">
  <dimension ref="A1:P37"/>
  <sheetViews>
    <sheetView workbookViewId="0"/>
  </sheetViews>
  <sheetFormatPr defaultRowHeight="15" x14ac:dyDescent="0.25"/>
  <cols>
    <col min="1" max="1" width="11.42578125" customWidth="1"/>
    <col min="3" max="3" width="9.42578125" bestFit="1" customWidth="1"/>
    <col min="5" max="5" width="18.42578125" customWidth="1"/>
  </cols>
  <sheetData>
    <row r="1" spans="1:16" ht="18.75" x14ac:dyDescent="0.3">
      <c r="A1" s="1" t="s">
        <v>33</v>
      </c>
    </row>
    <row r="2" spans="1:16" x14ac:dyDescent="0.25">
      <c r="C2" s="11" t="s">
        <v>15</v>
      </c>
      <c r="D2" s="13" t="s">
        <v>3</v>
      </c>
      <c r="E2" s="11" t="s">
        <v>16</v>
      </c>
    </row>
    <row r="3" spans="1:16" ht="18.75" x14ac:dyDescent="0.3">
      <c r="A3" s="14" t="s">
        <v>17</v>
      </c>
      <c r="B3" s="15"/>
      <c r="C3" s="16">
        <v>3.5874999999999999</v>
      </c>
      <c r="D3" s="17"/>
      <c r="E3" s="16">
        <v>3.9115000000000002</v>
      </c>
    </row>
    <row r="4" spans="1:16" ht="18.75" x14ac:dyDescent="0.3">
      <c r="A4" s="14" t="s">
        <v>18</v>
      </c>
      <c r="B4" s="15"/>
      <c r="C4" s="18">
        <v>23.015000000000001</v>
      </c>
      <c r="D4" s="19"/>
      <c r="E4" s="18">
        <v>23.145</v>
      </c>
    </row>
    <row r="10" spans="1:16" x14ac:dyDescent="0.25">
      <c r="A10" s="11" t="s">
        <v>19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5">
      <c r="A12" s="11" t="s">
        <v>20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5">
      <c r="A14" s="11" t="s">
        <v>21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5">
      <c r="A16" s="11" t="s">
        <v>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5">
      <c r="A18" s="11" t="s">
        <v>23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5">
      <c r="A20" s="11" t="s">
        <v>24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5">
      <c r="A22" s="11"/>
      <c r="B22" s="11"/>
      <c r="C22" s="20" t="s">
        <v>49</v>
      </c>
      <c r="D22" s="21"/>
      <c r="E22" s="21"/>
      <c r="F22" s="13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18.75" thickBot="1" x14ac:dyDescent="0.4">
      <c r="A23" s="11" t="s">
        <v>25</v>
      </c>
      <c r="B23" s="13" t="s">
        <v>26</v>
      </c>
      <c r="C23" s="22" t="s">
        <v>27</v>
      </c>
      <c r="D23" s="21" t="s">
        <v>26</v>
      </c>
      <c r="E23" s="22" t="s">
        <v>50</v>
      </c>
      <c r="F23" s="23"/>
      <c r="G23" s="11" t="s">
        <v>26</v>
      </c>
      <c r="H23" s="12">
        <f xml:space="preserve"> C4/E3</f>
        <v>5.8839319953981848</v>
      </c>
      <c r="I23" s="12" t="s">
        <v>28</v>
      </c>
      <c r="J23" s="11"/>
      <c r="K23" s="11"/>
      <c r="L23" s="11"/>
      <c r="M23" s="11"/>
      <c r="N23" s="11"/>
      <c r="O23" s="11"/>
      <c r="P23" s="11"/>
    </row>
    <row r="24" spans="1:16" x14ac:dyDescent="0.25">
      <c r="A24" s="11"/>
      <c r="B24" s="13"/>
      <c r="C24" s="24" t="s">
        <v>51</v>
      </c>
      <c r="D24" s="21"/>
      <c r="E24" s="21" t="s">
        <v>52</v>
      </c>
      <c r="F24" s="13"/>
      <c r="G24" s="11"/>
      <c r="H24" s="12"/>
      <c r="I24" s="12"/>
      <c r="J24" s="11"/>
      <c r="K24" s="11"/>
      <c r="L24" s="11"/>
      <c r="M24" s="11"/>
      <c r="N24" s="11"/>
      <c r="O24" s="11"/>
      <c r="P24" s="11"/>
    </row>
    <row r="25" spans="1:16" x14ac:dyDescent="0.25">
      <c r="A25" s="11"/>
      <c r="B25" s="13"/>
      <c r="C25" s="21" t="s">
        <v>27</v>
      </c>
      <c r="D25" s="21"/>
      <c r="E25" s="25"/>
      <c r="F25" s="26"/>
      <c r="G25" s="11"/>
      <c r="H25" s="12"/>
      <c r="I25" s="12"/>
      <c r="J25" s="11"/>
      <c r="K25" s="11"/>
      <c r="L25" s="11"/>
      <c r="M25" s="11"/>
      <c r="N25" s="11"/>
      <c r="O25" s="11"/>
      <c r="P25" s="11"/>
    </row>
    <row r="26" spans="1:16" x14ac:dyDescent="0.25">
      <c r="A26" s="11"/>
      <c r="B26" s="13"/>
      <c r="C26" s="21"/>
      <c r="D26" s="21"/>
      <c r="E26" s="25"/>
      <c r="F26" s="26"/>
      <c r="G26" s="11"/>
      <c r="H26" s="12"/>
      <c r="I26" s="12"/>
      <c r="J26" s="11"/>
      <c r="K26" s="11"/>
      <c r="L26" s="11"/>
      <c r="M26" s="11"/>
      <c r="N26" s="11"/>
      <c r="O26" s="11"/>
      <c r="P26" s="11"/>
    </row>
    <row r="27" spans="1:16" x14ac:dyDescent="0.25">
      <c r="A27" s="11"/>
      <c r="B27" s="13"/>
      <c r="C27" s="24" t="s">
        <v>48</v>
      </c>
      <c r="D27" s="21"/>
      <c r="E27" s="25"/>
      <c r="F27" s="26"/>
      <c r="G27" s="11"/>
      <c r="H27" s="12"/>
      <c r="I27" s="12"/>
      <c r="J27" s="11"/>
      <c r="K27" s="11"/>
      <c r="L27" s="11"/>
      <c r="M27" s="11"/>
      <c r="N27" s="11"/>
      <c r="O27" s="11"/>
      <c r="P27" s="11"/>
    </row>
    <row r="28" spans="1:16" ht="18.75" thickBot="1" x14ac:dyDescent="0.4">
      <c r="A28" s="11" t="s">
        <v>29</v>
      </c>
      <c r="B28" s="13" t="s">
        <v>26</v>
      </c>
      <c r="C28" s="22" t="s">
        <v>27</v>
      </c>
      <c r="D28" s="21" t="s">
        <v>26</v>
      </c>
      <c r="E28" s="22" t="s">
        <v>53</v>
      </c>
      <c r="F28" s="23"/>
      <c r="G28" s="11" t="s">
        <v>26</v>
      </c>
      <c r="H28" s="12">
        <f>E4/C3</f>
        <v>6.4515679442508711</v>
      </c>
      <c r="I28" s="12" t="s">
        <v>28</v>
      </c>
      <c r="J28" s="11"/>
      <c r="K28" s="11"/>
      <c r="L28" s="11"/>
      <c r="M28" s="11"/>
      <c r="N28" s="11"/>
      <c r="O28" s="11"/>
      <c r="P28" s="11"/>
    </row>
    <row r="29" spans="1:16" x14ac:dyDescent="0.25">
      <c r="A29" s="11"/>
      <c r="B29" s="11"/>
      <c r="C29" s="24" t="s">
        <v>54</v>
      </c>
      <c r="D29" s="21"/>
      <c r="E29" s="21" t="s">
        <v>55</v>
      </c>
      <c r="F29" s="13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5">
      <c r="A30" s="11"/>
      <c r="B30" s="11"/>
      <c r="C30" s="27" t="s">
        <v>30</v>
      </c>
      <c r="D30" s="21"/>
      <c r="E30" s="21"/>
      <c r="F30" s="13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5">
      <c r="A32" s="11" t="s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5">
      <c r="A33" s="12"/>
      <c r="B33" s="12"/>
      <c r="C33" s="28" t="s">
        <v>15</v>
      </c>
      <c r="D33" s="28" t="s">
        <v>3</v>
      </c>
      <c r="E33" s="28" t="s">
        <v>16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5">
      <c r="A34" s="12" t="s">
        <v>28</v>
      </c>
      <c r="B34" s="12"/>
      <c r="C34" s="12">
        <f>H23</f>
        <v>5.8839319953981848</v>
      </c>
      <c r="D34" s="28" t="s">
        <v>3</v>
      </c>
      <c r="E34" s="12">
        <f>H28</f>
        <v>6.4515679442508711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5">
      <c r="A36" s="11" t="s">
        <v>32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0CC4-AF30-49E3-BFEB-37B2DEA7953E}">
  <dimension ref="A1:E4"/>
  <sheetViews>
    <sheetView workbookViewId="0"/>
  </sheetViews>
  <sheetFormatPr defaultRowHeight="15" x14ac:dyDescent="0.25"/>
  <cols>
    <col min="1" max="1" width="15.85546875" customWidth="1"/>
  </cols>
  <sheetData>
    <row r="1" spans="1:5" ht="18.75" x14ac:dyDescent="0.3">
      <c r="A1" s="1" t="s">
        <v>64</v>
      </c>
    </row>
    <row r="2" spans="1:5" x14ac:dyDescent="0.25">
      <c r="C2" s="11"/>
      <c r="D2" s="13"/>
      <c r="E2" s="11"/>
    </row>
    <row r="3" spans="1:5" ht="18.75" x14ac:dyDescent="0.3">
      <c r="A3" s="14" t="s">
        <v>62</v>
      </c>
      <c r="B3" s="15"/>
      <c r="C3" s="18">
        <v>1.296</v>
      </c>
      <c r="D3" s="19"/>
      <c r="E3" s="18">
        <v>1.2969999999999999</v>
      </c>
    </row>
    <row r="4" spans="1:5" ht="18.75" x14ac:dyDescent="0.3">
      <c r="A4" s="14" t="s">
        <v>63</v>
      </c>
      <c r="B4" s="15"/>
      <c r="C4" s="18">
        <v>89.094999999999999</v>
      </c>
      <c r="D4" s="29"/>
      <c r="E4" s="18">
        <v>90.409000000000006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3364-2E0C-442D-B28F-67135266BD80}">
  <dimension ref="A1:P35"/>
  <sheetViews>
    <sheetView workbookViewId="0"/>
  </sheetViews>
  <sheetFormatPr defaultRowHeight="15" x14ac:dyDescent="0.25"/>
  <cols>
    <col min="1" max="1" width="14.28515625" customWidth="1"/>
    <col min="3" max="3" width="10.5703125" bestFit="1" customWidth="1"/>
    <col min="5" max="5" width="10.5703125" bestFit="1" customWidth="1"/>
  </cols>
  <sheetData>
    <row r="1" spans="1:9" ht="18.75" x14ac:dyDescent="0.3">
      <c r="A1" s="1" t="s">
        <v>64</v>
      </c>
    </row>
    <row r="2" spans="1:9" x14ac:dyDescent="0.25">
      <c r="C2" s="11" t="s">
        <v>15</v>
      </c>
      <c r="D2" s="13" t="s">
        <v>3</v>
      </c>
      <c r="E2" s="11" t="s">
        <v>16</v>
      </c>
    </row>
    <row r="3" spans="1:9" ht="18.75" x14ac:dyDescent="0.3">
      <c r="A3" s="14" t="s">
        <v>34</v>
      </c>
      <c r="B3" s="15"/>
      <c r="C3" s="18">
        <v>1.296</v>
      </c>
      <c r="D3" s="19"/>
      <c r="E3" s="18">
        <v>1.2969999999999999</v>
      </c>
    </row>
    <row r="4" spans="1:9" ht="18.75" x14ac:dyDescent="0.3">
      <c r="A4" s="14" t="s">
        <v>35</v>
      </c>
      <c r="B4" s="15"/>
      <c r="C4" s="18">
        <v>89.094999999999999</v>
      </c>
      <c r="D4" s="29"/>
      <c r="E4" s="18">
        <v>90.409000000000006</v>
      </c>
    </row>
    <row r="12" spans="1:9" x14ac:dyDescent="0.25">
      <c r="A12" s="11" t="s">
        <v>36</v>
      </c>
      <c r="B12" s="11"/>
      <c r="C12" s="11"/>
      <c r="D12" s="11"/>
      <c r="E12" s="11"/>
      <c r="F12" s="11"/>
      <c r="G12" s="11"/>
      <c r="H12" s="11"/>
      <c r="I12" s="11"/>
    </row>
    <row r="13" spans="1:9" x14ac:dyDescent="0.25">
      <c r="A13" s="11"/>
      <c r="B13" s="11"/>
      <c r="C13" s="11"/>
      <c r="D13" s="11"/>
      <c r="E13" s="11"/>
      <c r="F13" s="11"/>
      <c r="G13" s="11"/>
      <c r="H13" s="11"/>
      <c r="I13" s="11"/>
    </row>
    <row r="14" spans="1:9" x14ac:dyDescent="0.25">
      <c r="A14" s="11"/>
      <c r="B14" s="11"/>
      <c r="C14" s="11"/>
      <c r="D14" s="11"/>
      <c r="E14" s="11"/>
      <c r="F14" s="11"/>
      <c r="G14" s="11"/>
      <c r="H14" s="11"/>
      <c r="I14" s="11"/>
    </row>
    <row r="15" spans="1:9" x14ac:dyDescent="0.25">
      <c r="A15" s="11" t="s">
        <v>37</v>
      </c>
      <c r="B15" s="11"/>
      <c r="C15" s="11"/>
      <c r="D15" s="11"/>
      <c r="E15" s="11"/>
      <c r="F15" s="11"/>
      <c r="G15" s="11"/>
      <c r="H15" s="11"/>
      <c r="I15" s="11"/>
    </row>
    <row r="16" spans="1:9" x14ac:dyDescent="0.25">
      <c r="A16" s="11"/>
      <c r="B16" s="11"/>
      <c r="C16" s="11"/>
      <c r="D16" s="11"/>
      <c r="E16" s="11"/>
      <c r="F16" s="11"/>
      <c r="G16" s="11"/>
      <c r="H16" s="11"/>
      <c r="I16" s="11"/>
    </row>
    <row r="17" spans="1:16" x14ac:dyDescent="0.25">
      <c r="A17" s="11" t="s">
        <v>21</v>
      </c>
      <c r="B17" s="11"/>
      <c r="C17" s="11"/>
      <c r="D17" s="11"/>
      <c r="E17" s="11"/>
      <c r="F17" s="11"/>
      <c r="G17" s="11"/>
      <c r="H17" s="11"/>
      <c r="I17" s="11"/>
    </row>
    <row r="18" spans="1:16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16" x14ac:dyDescent="0.25">
      <c r="A19" s="11" t="s">
        <v>38</v>
      </c>
      <c r="B19" s="11"/>
      <c r="C19" s="11"/>
      <c r="D19" s="11"/>
      <c r="E19" s="11"/>
      <c r="F19" s="11"/>
      <c r="G19" s="11"/>
      <c r="H19" s="11"/>
      <c r="I19" s="11"/>
    </row>
    <row r="20" spans="1:16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16" x14ac:dyDescent="0.25">
      <c r="A21" s="11" t="s">
        <v>39</v>
      </c>
      <c r="B21" s="11"/>
      <c r="C21" s="11"/>
      <c r="D21" s="11"/>
      <c r="E21" s="11"/>
      <c r="F21" s="11"/>
      <c r="G21" s="11"/>
      <c r="H21" s="11"/>
      <c r="I21" s="11"/>
    </row>
    <row r="22" spans="1:16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16" x14ac:dyDescent="0.25">
      <c r="A23" s="11" t="s">
        <v>40</v>
      </c>
      <c r="B23" s="11"/>
      <c r="C23" s="11"/>
      <c r="D23" s="11"/>
      <c r="E23" s="11"/>
      <c r="F23" s="11"/>
      <c r="G23" s="11"/>
      <c r="H23" s="11"/>
      <c r="I23" s="11"/>
    </row>
    <row r="24" spans="1:16" x14ac:dyDescent="0.25">
      <c r="A24" s="11"/>
      <c r="B24" s="11"/>
      <c r="C24" s="11"/>
      <c r="D24" s="11"/>
      <c r="E24" s="11"/>
      <c r="F24" s="11"/>
      <c r="G24" s="11"/>
      <c r="H24" s="11"/>
      <c r="I24" s="11"/>
    </row>
    <row r="25" spans="1:16" ht="18" x14ac:dyDescent="0.35">
      <c r="A25" s="11" t="s">
        <v>41</v>
      </c>
      <c r="B25" s="13" t="s">
        <v>26</v>
      </c>
      <c r="C25" s="20" t="s">
        <v>58</v>
      </c>
      <c r="D25" s="21" t="s">
        <v>42</v>
      </c>
      <c r="E25" s="24" t="s">
        <v>59</v>
      </c>
      <c r="F25" s="13" t="s">
        <v>26</v>
      </c>
      <c r="G25" s="12">
        <f>C4*C3</f>
        <v>115.46712000000001</v>
      </c>
      <c r="H25" s="12" t="s">
        <v>43</v>
      </c>
      <c r="I25" s="11"/>
    </row>
    <row r="26" spans="1:16" x14ac:dyDescent="0.25">
      <c r="A26" s="11"/>
      <c r="B26" s="13"/>
      <c r="C26" s="21" t="s">
        <v>44</v>
      </c>
      <c r="D26" s="21"/>
      <c r="E26" s="21" t="s">
        <v>45</v>
      </c>
      <c r="F26" s="13"/>
      <c r="G26" s="12"/>
      <c r="H26" s="12"/>
      <c r="I26" s="11"/>
    </row>
    <row r="27" spans="1:16" x14ac:dyDescent="0.25">
      <c r="C27" s="21"/>
      <c r="D27" s="21"/>
      <c r="E27" s="21"/>
      <c r="G27" s="12"/>
      <c r="H27" s="12"/>
      <c r="I27" s="11"/>
    </row>
    <row r="28" spans="1:16" ht="18" x14ac:dyDescent="0.35">
      <c r="A28" s="11" t="s">
        <v>46</v>
      </c>
      <c r="B28" s="13" t="s">
        <v>47</v>
      </c>
      <c r="C28" s="20" t="s">
        <v>60</v>
      </c>
      <c r="D28" s="21" t="s">
        <v>42</v>
      </c>
      <c r="E28" s="24" t="s">
        <v>61</v>
      </c>
      <c r="F28" s="13" t="s">
        <v>47</v>
      </c>
      <c r="G28" s="12">
        <f>E4*E3</f>
        <v>117.260473</v>
      </c>
      <c r="H28" s="12" t="s">
        <v>43</v>
      </c>
      <c r="I28" s="11"/>
    </row>
    <row r="29" spans="1:16" x14ac:dyDescent="0.25">
      <c r="A29" s="11"/>
      <c r="B29" s="11"/>
      <c r="C29" s="21" t="s">
        <v>44</v>
      </c>
      <c r="D29" s="21"/>
      <c r="E29" s="21" t="s">
        <v>45</v>
      </c>
      <c r="F29" s="11"/>
      <c r="G29" s="11"/>
      <c r="H29" s="11"/>
      <c r="I29" s="11"/>
    </row>
    <row r="30" spans="1:16" x14ac:dyDescent="0.25">
      <c r="A30" s="11"/>
      <c r="B30" s="11"/>
      <c r="C30" s="11"/>
      <c r="D30" s="11"/>
      <c r="E30" s="11"/>
      <c r="F30" s="11"/>
      <c r="G30" s="11"/>
      <c r="H30" s="11"/>
      <c r="I30" s="11"/>
    </row>
    <row r="31" spans="1:16" x14ac:dyDescent="0.25">
      <c r="A31" s="11" t="s">
        <v>31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5">
      <c r="A32" s="12"/>
      <c r="B32" s="12"/>
      <c r="C32" s="28" t="s">
        <v>15</v>
      </c>
      <c r="D32" s="28" t="s">
        <v>3</v>
      </c>
      <c r="E32" s="28" t="s">
        <v>16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5">
      <c r="A33" s="12" t="s">
        <v>43</v>
      </c>
      <c r="B33" s="12"/>
      <c r="C33" s="12">
        <f>G25</f>
        <v>115.46712000000001</v>
      </c>
      <c r="D33" s="28" t="s">
        <v>3</v>
      </c>
      <c r="E33" s="12">
        <f>G28</f>
        <v>117.260473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5">
      <c r="A35" s="11" t="s">
        <v>32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7373-7E18-400C-9AA2-6C1508F907B6}">
  <dimension ref="A1:H9"/>
  <sheetViews>
    <sheetView workbookViewId="0"/>
  </sheetViews>
  <sheetFormatPr defaultRowHeight="15" x14ac:dyDescent="0.25"/>
  <cols>
    <col min="1" max="1" width="12.140625" customWidth="1"/>
  </cols>
  <sheetData>
    <row r="1" spans="1:8" ht="18.75" x14ac:dyDescent="0.3">
      <c r="A1" s="1" t="s">
        <v>10</v>
      </c>
    </row>
    <row r="3" spans="1:8" ht="56.25" x14ac:dyDescent="0.25">
      <c r="A3" s="2" t="s">
        <v>11</v>
      </c>
      <c r="B3" s="3">
        <v>5.4</v>
      </c>
      <c r="C3" s="3"/>
      <c r="D3" s="3">
        <v>6.25</v>
      </c>
      <c r="E3" s="3"/>
      <c r="F3" s="3"/>
      <c r="G3" s="4" t="s">
        <v>0</v>
      </c>
      <c r="H3" s="4" t="s">
        <v>1</v>
      </c>
    </row>
    <row r="4" spans="1:8" ht="18.75" x14ac:dyDescent="0.3">
      <c r="A4" s="5" t="s">
        <v>2</v>
      </c>
      <c r="B4" s="6">
        <v>10</v>
      </c>
      <c r="C4" s="7"/>
      <c r="D4" s="6">
        <v>13</v>
      </c>
      <c r="E4" s="8"/>
      <c r="F4" s="8"/>
      <c r="G4" s="9"/>
      <c r="H4" s="9"/>
    </row>
    <row r="5" spans="1:8" ht="18.75" x14ac:dyDescent="0.3">
      <c r="A5" s="5" t="s">
        <v>4</v>
      </c>
      <c r="B5" s="6">
        <v>14</v>
      </c>
      <c r="C5" s="7"/>
      <c r="D5" s="6">
        <v>19</v>
      </c>
      <c r="E5" s="8"/>
      <c r="F5" s="8"/>
      <c r="G5" s="9"/>
      <c r="H5" s="9"/>
    </row>
    <row r="6" spans="1:8" ht="18.75" x14ac:dyDescent="0.3">
      <c r="A6" s="5" t="s">
        <v>5</v>
      </c>
      <c r="B6" s="6">
        <v>25</v>
      </c>
      <c r="C6" s="7"/>
      <c r="D6" s="6">
        <v>33</v>
      </c>
      <c r="E6" s="8"/>
      <c r="F6" s="8"/>
      <c r="G6" s="9"/>
      <c r="H6" s="9"/>
    </row>
    <row r="7" spans="1:8" ht="18.75" x14ac:dyDescent="0.3">
      <c r="A7" s="5" t="s">
        <v>6</v>
      </c>
      <c r="B7" s="6">
        <v>36</v>
      </c>
      <c r="C7" s="7"/>
      <c r="D7" s="6">
        <v>48</v>
      </c>
      <c r="E7" s="8"/>
      <c r="F7" s="8"/>
      <c r="G7" s="9"/>
      <c r="H7" s="9"/>
    </row>
    <row r="8" spans="1:8" ht="18.75" x14ac:dyDescent="0.3">
      <c r="A8" s="5" t="s">
        <v>7</v>
      </c>
      <c r="B8" s="6">
        <v>84</v>
      </c>
      <c r="C8" s="7"/>
      <c r="D8" s="6">
        <v>80</v>
      </c>
      <c r="E8" s="8"/>
      <c r="F8" s="8"/>
      <c r="G8" s="9"/>
      <c r="H8" s="9"/>
    </row>
    <row r="9" spans="1:8" ht="18.75" x14ac:dyDescent="0.3">
      <c r="A9" s="5" t="s">
        <v>9</v>
      </c>
      <c r="B9" s="6">
        <v>159</v>
      </c>
      <c r="C9" s="7"/>
      <c r="D9" s="6">
        <v>125</v>
      </c>
      <c r="E9" s="8"/>
      <c r="F9" s="8"/>
      <c r="G9" s="9"/>
      <c r="H9" s="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4C461-8B66-4E55-92C4-53E0D154C3CF}">
  <dimension ref="A1:I16"/>
  <sheetViews>
    <sheetView workbookViewId="0"/>
  </sheetViews>
  <sheetFormatPr defaultRowHeight="15" x14ac:dyDescent="0.25"/>
  <cols>
    <col min="1" max="1" width="13.28515625" customWidth="1"/>
    <col min="9" max="9" width="11.28515625" bestFit="1" customWidth="1"/>
  </cols>
  <sheetData>
    <row r="1" spans="1:9" ht="18.75" x14ac:dyDescent="0.3">
      <c r="A1" s="1" t="s">
        <v>10</v>
      </c>
    </row>
    <row r="3" spans="1:9" ht="37.5" x14ac:dyDescent="0.25">
      <c r="A3" s="2" t="s">
        <v>11</v>
      </c>
      <c r="B3" s="3">
        <v>5.4</v>
      </c>
      <c r="C3" s="3"/>
      <c r="D3" s="3">
        <v>6.25</v>
      </c>
      <c r="E3" s="3"/>
      <c r="F3" s="3"/>
      <c r="G3" s="4" t="s">
        <v>0</v>
      </c>
      <c r="H3" s="4"/>
      <c r="I3" s="4" t="s">
        <v>1</v>
      </c>
    </row>
    <row r="4" spans="1:9" ht="18.75" x14ac:dyDescent="0.3">
      <c r="A4" s="5" t="s">
        <v>2</v>
      </c>
      <c r="B4" s="6">
        <v>10</v>
      </c>
      <c r="C4" s="7" t="s">
        <v>3</v>
      </c>
      <c r="D4" s="6">
        <v>13</v>
      </c>
      <c r="E4" s="8">
        <v>0.1</v>
      </c>
      <c r="F4" s="8">
        <v>0.13</v>
      </c>
      <c r="G4" s="9">
        <f>B3+0.1</f>
        <v>5.5</v>
      </c>
      <c r="H4" s="7" t="s">
        <v>3</v>
      </c>
      <c r="I4" s="9">
        <f>D3+0.13</f>
        <v>6.38</v>
      </c>
    </row>
    <row r="5" spans="1:9" ht="18.75" x14ac:dyDescent="0.3">
      <c r="A5" s="5" t="s">
        <v>4</v>
      </c>
      <c r="B5" s="6">
        <v>14</v>
      </c>
      <c r="C5" s="7" t="s">
        <v>3</v>
      </c>
      <c r="D5" s="6">
        <v>19</v>
      </c>
      <c r="E5" s="8">
        <v>0.14000000000000001</v>
      </c>
      <c r="F5" s="8">
        <v>0.19</v>
      </c>
      <c r="G5" s="9">
        <f>B3+0.14</f>
        <v>5.54</v>
      </c>
      <c r="H5" s="7" t="s">
        <v>3</v>
      </c>
      <c r="I5" s="9">
        <f>D3+0.19</f>
        <v>6.44</v>
      </c>
    </row>
    <row r="6" spans="1:9" ht="18.75" x14ac:dyDescent="0.3">
      <c r="A6" s="5" t="s">
        <v>5</v>
      </c>
      <c r="B6" s="6">
        <v>25</v>
      </c>
      <c r="C6" s="7" t="s">
        <v>3</v>
      </c>
      <c r="D6" s="6">
        <v>33</v>
      </c>
      <c r="E6" s="8">
        <v>0.25</v>
      </c>
      <c r="F6" s="8">
        <v>0.33</v>
      </c>
      <c r="G6" s="9">
        <f>B3+0.25</f>
        <v>5.65</v>
      </c>
      <c r="H6" s="7" t="s">
        <v>3</v>
      </c>
      <c r="I6" s="9">
        <f>D3+0.33</f>
        <v>6.58</v>
      </c>
    </row>
    <row r="7" spans="1:9" ht="18.75" x14ac:dyDescent="0.3">
      <c r="A7" s="5" t="s">
        <v>6</v>
      </c>
      <c r="B7" s="6">
        <v>36</v>
      </c>
      <c r="C7" s="7" t="s">
        <v>3</v>
      </c>
      <c r="D7" s="6">
        <v>48</v>
      </c>
      <c r="E7" s="8">
        <v>0.36</v>
      </c>
      <c r="F7" s="8">
        <v>0.48</v>
      </c>
      <c r="G7" s="9">
        <f>B3+0.36</f>
        <v>5.7600000000000007</v>
      </c>
      <c r="H7" s="7" t="s">
        <v>3</v>
      </c>
      <c r="I7" s="9">
        <f>D3+0.48</f>
        <v>6.73</v>
      </c>
    </row>
    <row r="8" spans="1:9" ht="18.75" x14ac:dyDescent="0.3">
      <c r="A8" s="5" t="s">
        <v>7</v>
      </c>
      <c r="B8" s="6">
        <v>84</v>
      </c>
      <c r="C8" s="7" t="s">
        <v>8</v>
      </c>
      <c r="D8" s="6">
        <v>80</v>
      </c>
      <c r="E8" s="8">
        <v>0.84</v>
      </c>
      <c r="F8" s="8">
        <v>0.8</v>
      </c>
      <c r="G8" s="9">
        <f>B3-0.84</f>
        <v>4.5600000000000005</v>
      </c>
      <c r="H8" s="7" t="s">
        <v>3</v>
      </c>
      <c r="I8" s="9">
        <f>D3-0.8</f>
        <v>5.45</v>
      </c>
    </row>
    <row r="9" spans="1:9" ht="18.75" x14ac:dyDescent="0.3">
      <c r="A9" s="5" t="s">
        <v>9</v>
      </c>
      <c r="B9" s="6">
        <v>159</v>
      </c>
      <c r="C9" s="7" t="s">
        <v>8</v>
      </c>
      <c r="D9" s="6">
        <v>125</v>
      </c>
      <c r="E9" s="8">
        <v>1.59</v>
      </c>
      <c r="F9" s="8">
        <v>1.25</v>
      </c>
      <c r="G9" s="9">
        <f>B3-1.59</f>
        <v>3.8100000000000005</v>
      </c>
      <c r="H9" s="7" t="s">
        <v>3</v>
      </c>
      <c r="I9" s="9">
        <f>D3-F9</f>
        <v>5</v>
      </c>
    </row>
    <row r="13" spans="1:9" ht="15.75" x14ac:dyDescent="0.25">
      <c r="A13" s="10" t="s">
        <v>12</v>
      </c>
    </row>
    <row r="14" spans="1:9" ht="15.75" x14ac:dyDescent="0.25">
      <c r="A14" s="10" t="s">
        <v>13</v>
      </c>
    </row>
    <row r="16" spans="1:9" x14ac:dyDescent="0.25">
      <c r="A16" s="12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 Příklad 1</vt:lpstr>
      <vt:lpstr>Řešení 1</vt:lpstr>
      <vt:lpstr> Příklad 2</vt:lpstr>
      <vt:lpstr>Řešení 2</vt:lpstr>
      <vt:lpstr>Příklad 3</vt:lpstr>
      <vt:lpstr>Řešení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Šimáková</dc:creator>
  <cp:lastModifiedBy>Jana Šimáková</cp:lastModifiedBy>
  <dcterms:created xsi:type="dcterms:W3CDTF">2025-03-10T06:30:45Z</dcterms:created>
  <dcterms:modified xsi:type="dcterms:W3CDTF">2025-03-10T06:50:36Z</dcterms:modified>
</cp:coreProperties>
</file>