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STATISTICKÉ METODY PRO EKONOMY\"/>
    </mc:Choice>
  </mc:AlternateContent>
  <bookViews>
    <workbookView xWindow="0" yWindow="0" windowWidth="25200" windowHeight="11985"/>
  </bookViews>
  <sheets>
    <sheet name="jednoduchá LR 1" sheetId="4" r:id="rId1"/>
    <sheet name="jednoduchá LR 2" sheetId="5" r:id="rId2"/>
    <sheet name="vícenásobná LR" sheetId="3" r:id="rId3"/>
    <sheet name="Vzorce" sheetId="7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3" i="4" l="1"/>
  <c r="C63" i="4"/>
  <c r="D62" i="4"/>
  <c r="C62" i="4"/>
  <c r="D59" i="4"/>
  <c r="C59" i="4"/>
  <c r="D58" i="4"/>
  <c r="C58" i="4"/>
  <c r="N94" i="4"/>
  <c r="N93" i="4"/>
  <c r="N90" i="4"/>
  <c r="N89" i="4"/>
  <c r="L70" i="4" a="1"/>
  <c r="L70" i="4" s="1"/>
  <c r="D50" i="4"/>
  <c r="D51" i="4"/>
  <c r="D41" i="4"/>
  <c r="E41" i="4" s="1"/>
  <c r="F41" i="4" s="1"/>
  <c r="D42" i="4"/>
  <c r="E42" i="4" s="1"/>
  <c r="F42" i="4" s="1"/>
  <c r="D43" i="4"/>
  <c r="E43" i="4" s="1"/>
  <c r="F43" i="4" s="1"/>
  <c r="D35" i="4"/>
  <c r="E35" i="4" s="1"/>
  <c r="F35" i="4" s="1"/>
  <c r="D36" i="4"/>
  <c r="E36" i="4" s="1"/>
  <c r="F36" i="4" s="1"/>
  <c r="D37" i="4"/>
  <c r="E37" i="4" s="1"/>
  <c r="F37" i="4" s="1"/>
  <c r="D38" i="4"/>
  <c r="E38" i="4" s="1"/>
  <c r="F38" i="4" s="1"/>
  <c r="D39" i="4"/>
  <c r="E39" i="4" s="1"/>
  <c r="F39" i="4" s="1"/>
  <c r="D40" i="4"/>
  <c r="E40" i="4" s="1"/>
  <c r="F40" i="4" s="1"/>
  <c r="D34" i="4"/>
  <c r="E34" i="4" s="1"/>
  <c r="F34" i="4" s="1"/>
  <c r="F44" i="4" l="1"/>
  <c r="F46" i="4" s="1"/>
  <c r="M71" i="4"/>
  <c r="L71" i="4"/>
  <c r="M70" i="4"/>
  <c r="M74" i="4" s="1" a="1"/>
  <c r="M74" i="4" l="1"/>
  <c r="M78" i="4" s="1"/>
  <c r="M81" i="4" s="1"/>
  <c r="N74" i="4"/>
  <c r="N75" i="4"/>
  <c r="N79" i="4" s="1"/>
  <c r="N82" i="4" s="1"/>
  <c r="M75" i="4"/>
  <c r="M79" i="4" s="1"/>
  <c r="M82" i="4" s="1"/>
  <c r="N78" i="4"/>
  <c r="N81" i="4" s="1"/>
</calcChain>
</file>

<file path=xl/sharedStrings.xml><?xml version="1.0" encoding="utf-8"?>
<sst xmlns="http://schemas.openxmlformats.org/spreadsheetml/2006/main" count="166" uniqueCount="102">
  <si>
    <t>PŘÍKLAD</t>
  </si>
  <si>
    <t>Velkoobchod s textilem zkoumal, jaká je poptávka v závislosti na ceně zboží. Data v tabulce</t>
  </si>
  <si>
    <t xml:space="preserve">ukazují poptávku po určitém druhu zboží (v tis. ks.) při různých cenách (v Kč). </t>
  </si>
  <si>
    <r>
      <rPr>
        <b/>
        <sz val="11"/>
        <color rgb="FF0000CC"/>
        <rFont val="Calibri"/>
        <family val="2"/>
        <charset val="238"/>
        <scheme val="minor"/>
      </rPr>
      <t xml:space="preserve">1. </t>
    </r>
    <r>
      <rPr>
        <sz val="11"/>
        <color theme="1"/>
        <rFont val="Calibri"/>
        <family val="2"/>
        <charset val="238"/>
        <scheme val="minor"/>
      </rPr>
      <t>Popište závislost poptávky na ceně (tj. určete rovnici regresní funkce),</t>
    </r>
  </si>
  <si>
    <t xml:space="preserve">     určete koeficient determinace a data graficky znázorněte.</t>
  </si>
  <si>
    <r>
      <rPr>
        <b/>
        <sz val="11"/>
        <color rgb="FF0000CC"/>
        <rFont val="Calibri"/>
        <family val="2"/>
        <charset val="238"/>
        <scheme val="minor"/>
      </rPr>
      <t>2.</t>
    </r>
    <r>
      <rPr>
        <sz val="11"/>
        <color theme="1"/>
        <rFont val="Calibri"/>
        <family val="2"/>
        <charset val="238"/>
        <scheme val="minor"/>
      </rPr>
      <t xml:space="preserve"> Testujte významnost regresních koeficientů na hladině významnosti 0,05.</t>
    </r>
  </si>
  <si>
    <r>
      <rPr>
        <b/>
        <sz val="11"/>
        <color rgb="FF0000CC"/>
        <rFont val="Calibri"/>
        <family val="2"/>
        <charset val="238"/>
        <scheme val="minor"/>
      </rPr>
      <t>3.</t>
    </r>
    <r>
      <rPr>
        <sz val="11"/>
        <color theme="1"/>
        <rFont val="Calibri"/>
        <family val="2"/>
        <charset val="238"/>
        <scheme val="minor"/>
      </rPr>
      <t xml:space="preserve"> Určete 95% a 99% interval spolehlivosti regresních koeficientů.</t>
    </r>
  </si>
  <si>
    <r>
      <rPr>
        <b/>
        <sz val="11"/>
        <color rgb="FF0000CC"/>
        <rFont val="Calibri"/>
        <family val="2"/>
        <charset val="238"/>
        <scheme val="minor"/>
      </rPr>
      <t xml:space="preserve">5. </t>
    </r>
    <r>
      <rPr>
        <sz val="11"/>
        <color theme="1"/>
        <rFont val="Calibri"/>
        <family val="2"/>
        <charset val="238"/>
        <scheme val="minor"/>
      </rPr>
      <t>Na základě modelu prognózujte poptávku, jestliže se předpokládá cena ve výši 90 Kč.</t>
    </r>
  </si>
  <si>
    <t>Cena</t>
  </si>
  <si>
    <t>Poptávka</t>
  </si>
  <si>
    <t>V následující tabulce jsou uvedeny údaje týkající se prodejen v určitém místě.</t>
  </si>
  <si>
    <t xml:space="preserve">     průměrný plat prodavačů).</t>
  </si>
  <si>
    <r>
      <rPr>
        <b/>
        <sz val="11"/>
        <color rgb="FF0000CC"/>
        <rFont val="Calibri"/>
        <family val="2"/>
        <charset val="238"/>
        <scheme val="minor"/>
      </rPr>
      <t>2.</t>
    </r>
    <r>
      <rPr>
        <sz val="11"/>
        <color theme="1"/>
        <rFont val="Calibri"/>
        <family val="2"/>
        <charset val="238"/>
        <scheme val="minor"/>
      </rPr>
      <t xml:space="preserve"> Určete koeficient korelace.</t>
    </r>
  </si>
  <si>
    <r>
      <rPr>
        <b/>
        <sz val="11"/>
        <color rgb="FF0000CC"/>
        <rFont val="Calibri"/>
        <family val="2"/>
        <charset val="238"/>
        <scheme val="minor"/>
      </rPr>
      <t>3.</t>
    </r>
    <r>
      <rPr>
        <sz val="11"/>
        <color theme="1"/>
        <rFont val="Calibri"/>
        <family val="2"/>
        <charset val="238"/>
        <scheme val="minor"/>
      </rPr>
      <t xml:space="preserve"> Testujte významnost regresních koeficientů na hladině významnosti 0,05.</t>
    </r>
  </si>
  <si>
    <r>
      <rPr>
        <b/>
        <sz val="11"/>
        <color rgb="FF0000CC"/>
        <rFont val="Calibri"/>
        <family val="2"/>
        <charset val="238"/>
        <scheme val="minor"/>
      </rPr>
      <t>4.</t>
    </r>
    <r>
      <rPr>
        <sz val="11"/>
        <color theme="1"/>
        <rFont val="Calibri"/>
        <family val="2"/>
        <charset val="238"/>
        <scheme val="minor"/>
      </rPr>
      <t xml:space="preserve"> Určete 95% interval spolehlivosti koeficientu b</t>
    </r>
    <r>
      <rPr>
        <vertAlign val="subscript"/>
        <sz val="11"/>
        <color theme="1"/>
        <rFont val="Calibri"/>
        <family val="2"/>
        <charset val="238"/>
        <scheme val="minor"/>
      </rPr>
      <t>1</t>
    </r>
    <r>
      <rPr>
        <sz val="11"/>
        <color theme="1"/>
        <rFont val="Calibri"/>
        <family val="2"/>
        <charset val="238"/>
        <scheme val="minor"/>
      </rPr>
      <t>.</t>
    </r>
  </si>
  <si>
    <t>Prodejna</t>
  </si>
  <si>
    <t>Roční tržby tis. Kč</t>
  </si>
  <si>
    <t>Počet kolemjdoucích/ hod.</t>
  </si>
  <si>
    <r>
      <t>Velikost prodejny m</t>
    </r>
    <r>
      <rPr>
        <vertAlign val="superscript"/>
        <sz val="11"/>
        <color theme="1"/>
        <rFont val="Calibri"/>
        <family val="2"/>
        <charset val="238"/>
        <scheme val="minor"/>
      </rPr>
      <t>2</t>
    </r>
  </si>
  <si>
    <t>Prům. plat prodavačů/ měs.</t>
  </si>
  <si>
    <t>investice (tis. Kč)</t>
  </si>
  <si>
    <t>produkce (mil. Kč)</t>
  </si>
  <si>
    <r>
      <rPr>
        <b/>
        <sz val="11"/>
        <color rgb="FF0000CC"/>
        <rFont val="Calibri"/>
        <family val="2"/>
        <charset val="238"/>
        <scheme val="minor"/>
      </rPr>
      <t xml:space="preserve">4. </t>
    </r>
    <r>
      <rPr>
        <sz val="11"/>
        <color theme="1"/>
        <rFont val="Calibri"/>
        <family val="2"/>
        <charset val="238"/>
        <scheme val="minor"/>
      </rPr>
      <t>Proveďte test vhodnosti regresního modelu.</t>
    </r>
  </si>
  <si>
    <r>
      <rPr>
        <b/>
        <sz val="10"/>
        <color rgb="FF0000CC"/>
        <rFont val="Arial"/>
        <family val="2"/>
        <charset val="238"/>
      </rPr>
      <t xml:space="preserve">1. </t>
    </r>
    <r>
      <rPr>
        <sz val="10"/>
        <color indexed="8"/>
        <rFont val="Arial"/>
        <family val="2"/>
        <charset val="238"/>
      </rPr>
      <t xml:space="preserve">Vyjádřete lineární závislost tržeb na 3 prediktorech (počet kolemjdoucích, velikost prodejny, </t>
    </r>
  </si>
  <si>
    <t>Regresní statistika</t>
  </si>
  <si>
    <t>Násobné R</t>
  </si>
  <si>
    <t>Hodnota spolehlivosti R</t>
  </si>
  <si>
    <t>Nastavená hodnota spolehlivosti R</t>
  </si>
  <si>
    <t>Chyba stř. hodnoty</t>
  </si>
  <si>
    <t>Pozorování</t>
  </si>
  <si>
    <t>ANOVA</t>
  </si>
  <si>
    <t>Regrese</t>
  </si>
  <si>
    <t>Rezidua</t>
  </si>
  <si>
    <t>Celkem</t>
  </si>
  <si>
    <t>Hranice</t>
  </si>
  <si>
    <t>Rozdíl</t>
  </si>
  <si>
    <t>SS</t>
  </si>
  <si>
    <t>MS</t>
  </si>
  <si>
    <t>F</t>
  </si>
  <si>
    <t>Významnost F</t>
  </si>
  <si>
    <t>Koeficienty</t>
  </si>
  <si>
    <t>t Stat</t>
  </si>
  <si>
    <t>Hodnota P</t>
  </si>
  <si>
    <t>Dolní 95%</t>
  </si>
  <si>
    <t>Horní 95%</t>
  </si>
  <si>
    <t>Dolní 95.0%</t>
  </si>
  <si>
    <t>Horní 95.0%</t>
  </si>
  <si>
    <t>Soubor X 1</t>
  </si>
  <si>
    <t>DATA-ANALÝZA DAT-REGRESE</t>
  </si>
  <si>
    <t>(R na druhou)</t>
  </si>
  <si>
    <t>1)</t>
  </si>
  <si>
    <t>2)</t>
  </si>
  <si>
    <t>3)</t>
  </si>
  <si>
    <t>4)</t>
  </si>
  <si>
    <t>5)</t>
  </si>
  <si>
    <t>viz modrá buňka</t>
  </si>
  <si>
    <t>x = 90 Kč: y = -0.1336*90+31.673=19.6</t>
  </si>
  <si>
    <t>VZORCE</t>
  </si>
  <si>
    <t>Regresní koeficienty:</t>
  </si>
  <si>
    <t>Rozptyl regresních koeficientů:</t>
  </si>
  <si>
    <t xml:space="preserve">Test významnosti regresních koeficientů: </t>
  </si>
  <si>
    <t>Intervaly spolehlivosti regresních koeficientů:</t>
  </si>
  <si>
    <t>VLOŽIT-BODOVÝ GRAF-PŘIDAT SPOJNICI TRENDU</t>
  </si>
  <si>
    <t>viz níže</t>
  </si>
  <si>
    <t>Vypočteme residua epsilon:</t>
  </si>
  <si>
    <t>residua</t>
  </si>
  <si>
    <t>res. na druhou</t>
  </si>
  <si>
    <t>suma:</t>
  </si>
  <si>
    <t>s</t>
  </si>
  <si>
    <t>alfa = 0.05:</t>
  </si>
  <si>
    <t>alfa = 0.01:</t>
  </si>
  <si>
    <t>Najdeme hodnotu t(alfa) z tabulek Studentova rozdělení (stupně volnosti = 8):</t>
  </si>
  <si>
    <t>Intervaly spolehlivosti:</t>
  </si>
  <si>
    <t xml:space="preserve"> </t>
  </si>
  <si>
    <t>Vypočteme s pro residua (n = 10, k = 2):</t>
  </si>
  <si>
    <t>Vypočteme směrodatné odchylky regresních koeficientů, viz vpravo:</t>
  </si>
  <si>
    <t>Matice X:</t>
  </si>
  <si>
    <t>(x)</t>
  </si>
  <si>
    <t>(y)</t>
  </si>
  <si>
    <t>Matice X transponovaná:</t>
  </si>
  <si>
    <t>Xtrans*X</t>
  </si>
  <si>
    <t>Inverzní (Xtrans*X):</t>
  </si>
  <si>
    <t>VAR:</t>
  </si>
  <si>
    <t>SMODCH:</t>
  </si>
  <si>
    <t>konst. (b0):</t>
  </si>
  <si>
    <t>(b1)</t>
  </si>
  <si>
    <t>t(alfa)*smodch:</t>
  </si>
  <si>
    <t>alfa = 0.05</t>
  </si>
  <si>
    <t>alfa = 0.01</t>
  </si>
  <si>
    <t>koeficient b0:</t>
  </si>
  <si>
    <t>koeficient b1:</t>
  </si>
  <si>
    <t>b0:</t>
  </si>
  <si>
    <t>b1:</t>
  </si>
  <si>
    <t>vypočtená p.</t>
  </si>
  <si>
    <t>1) V tabulce jsou uvedeny hodnoty produkce a výše investic u souboru vybraných strojírenských podniků.</t>
  </si>
  <si>
    <t>2) Určete rovnici regresní funkce závislosti produkce na investicích, koeficient determinace, data graficky znázorněte.</t>
  </si>
  <si>
    <t>3)Testujte významnost regresních koeficientů na hladině významnosti 0,05.</t>
  </si>
  <si>
    <t>4)Určete 95% interval spolehlivosti regresních koeficientů.</t>
  </si>
  <si>
    <t>5)Proveďte test vhodnosti regresního modelu.</t>
  </si>
  <si>
    <t>VÝSLEDEK</t>
  </si>
  <si>
    <t>Soubor X 2</t>
  </si>
  <si>
    <t>Soubor X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</si>
</sst>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38"/>
      <scheme val="minor"/>
    </font>
    <font>
      <b/>
      <sz val="11"/>
      <color rgb="FF0000CC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color rgb="FF0000CC"/>
      <name val="Arial"/>
      <family val="2"/>
      <charset val="238"/>
    </font>
    <font>
      <vertAlign val="subscript"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vertAlign val="superscript"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theme="5" tint="-0.249977111117893"/>
      </left>
      <right style="thin">
        <color theme="5" tint="-0.249977111117893"/>
      </right>
      <top style="thin">
        <color theme="5" tint="-0.249977111117893"/>
      </top>
      <bottom style="thin">
        <color theme="5" tint="-0.249977111117893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-0.249977111117893"/>
      </left>
      <right/>
      <top style="thin">
        <color theme="5" tint="-0.249977111117893"/>
      </top>
      <bottom style="thin">
        <color theme="5" tint="-0.24997711111789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/>
    <xf numFmtId="0" fontId="0" fillId="0" borderId="0" xfId="0" applyFont="1"/>
    <xf numFmtId="0" fontId="0" fillId="0" borderId="0" xfId="0" applyFont="1" applyBorder="1"/>
    <xf numFmtId="0" fontId="0" fillId="0" borderId="0" xfId="0" applyBorder="1"/>
    <xf numFmtId="0" fontId="0" fillId="0" borderId="0" xfId="0" applyFill="1" applyBorder="1" applyAlignment="1">
      <alignment horizontal="center" vertical="center" wrapText="1"/>
    </xf>
    <xf numFmtId="0" fontId="0" fillId="0" borderId="1" xfId="0" applyBorder="1"/>
    <xf numFmtId="2" fontId="0" fillId="0" borderId="1" xfId="0" applyNumberFormat="1" applyBorder="1"/>
    <xf numFmtId="0" fontId="0" fillId="0" borderId="0" xfId="0" applyFill="1" applyBorder="1"/>
    <xf numFmtId="0" fontId="2" fillId="0" borderId="0" xfId="0" applyFont="1"/>
    <xf numFmtId="0" fontId="5" fillId="0" borderId="0" xfId="0" applyFont="1"/>
    <xf numFmtId="1" fontId="0" fillId="0" borderId="1" xfId="0" applyNumberFormat="1" applyBorder="1"/>
    <xf numFmtId="1" fontId="0" fillId="0" borderId="0" xfId="0" applyNumberFormat="1" applyBorder="1"/>
    <xf numFmtId="2" fontId="0" fillId="0" borderId="0" xfId="0" applyNumberFormat="1" applyBorder="1"/>
    <xf numFmtId="0" fontId="0" fillId="2" borderId="1" xfId="0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0" xfId="0" applyFill="1" applyBorder="1" applyAlignment="1"/>
    <xf numFmtId="0" fontId="0" fillId="0" borderId="2" xfId="0" applyFill="1" applyBorder="1" applyAlignment="1"/>
    <xf numFmtId="0" fontId="7" fillId="0" borderId="3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Continuous"/>
    </xf>
    <xf numFmtId="0" fontId="0" fillId="3" borderId="0" xfId="0" applyFill="1" applyBorder="1" applyAlignment="1"/>
    <xf numFmtId="0" fontId="0" fillId="3" borderId="2" xfId="0" applyFill="1" applyBorder="1" applyAlignment="1"/>
    <xf numFmtId="0" fontId="0" fillId="4" borderId="0" xfId="0" applyFill="1" applyBorder="1" applyAlignment="1"/>
    <xf numFmtId="0" fontId="0" fillId="5" borderId="0" xfId="0" applyFill="1" applyBorder="1" applyAlignment="1"/>
    <xf numFmtId="0" fontId="8" fillId="5" borderId="0" xfId="0" applyFont="1" applyFill="1"/>
    <xf numFmtId="0" fontId="0" fillId="0" borderId="0" xfId="0" applyFill="1"/>
    <xf numFmtId="0" fontId="0" fillId="2" borderId="5" xfId="0" applyFill="1" applyBorder="1" applyAlignment="1">
      <alignment horizontal="center" wrapText="1"/>
    </xf>
    <xf numFmtId="2" fontId="0" fillId="0" borderId="5" xfId="0" applyNumberFormat="1" applyBorder="1"/>
    <xf numFmtId="0" fontId="0" fillId="0" borderId="4" xfId="0" applyBorder="1"/>
    <xf numFmtId="2" fontId="0" fillId="0" borderId="4" xfId="0" applyNumberFormat="1" applyBorder="1"/>
    <xf numFmtId="0" fontId="0" fillId="0" borderId="4" xfId="0" applyFill="1" applyBorder="1"/>
    <xf numFmtId="0" fontId="0" fillId="0" borderId="6" xfId="0" applyFill="1" applyBorder="1"/>
    <xf numFmtId="0" fontId="0" fillId="0" borderId="0" xfId="0" applyAlignment="1">
      <alignment horizontal="center"/>
    </xf>
    <xf numFmtId="0" fontId="0" fillId="0" borderId="7" xfId="0" applyBorder="1"/>
    <xf numFmtId="0" fontId="0" fillId="0" borderId="9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10" xfId="0" applyBorder="1"/>
    <xf numFmtId="0" fontId="0" fillId="0" borderId="12" xfId="0" applyBorder="1"/>
    <xf numFmtId="0" fontId="0" fillId="6" borderId="0" xfId="0" applyFill="1"/>
    <xf numFmtId="0" fontId="0" fillId="7" borderId="0" xfId="0" applyFill="1"/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Graf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'jednoduchá LR 1'!$C$12</c:f>
              <c:strCache>
                <c:ptCount val="1"/>
                <c:pt idx="0">
                  <c:v>Poptávka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3.0719154076747551E-2"/>
                  <c:y val="-0.6022192373012197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'jednoduchá LR 1'!$B$13:$B$22</c:f>
              <c:numCache>
                <c:formatCode>General</c:formatCode>
                <c:ptCount val="10"/>
                <c:pt idx="0">
                  <c:v>40</c:v>
                </c:pt>
                <c:pt idx="1">
                  <c:v>60</c:v>
                </c:pt>
                <c:pt idx="2">
                  <c:v>80</c:v>
                </c:pt>
                <c:pt idx="3">
                  <c:v>100</c:v>
                </c:pt>
                <c:pt idx="4">
                  <c:v>120</c:v>
                </c:pt>
                <c:pt idx="5">
                  <c:v>140</c:v>
                </c:pt>
                <c:pt idx="6">
                  <c:v>160</c:v>
                </c:pt>
                <c:pt idx="7">
                  <c:v>180</c:v>
                </c:pt>
                <c:pt idx="8">
                  <c:v>200</c:v>
                </c:pt>
                <c:pt idx="9">
                  <c:v>220</c:v>
                </c:pt>
              </c:numCache>
            </c:numRef>
          </c:xVal>
          <c:yVal>
            <c:numRef>
              <c:f>'jednoduchá LR 1'!$C$13:$C$22</c:f>
              <c:numCache>
                <c:formatCode>0.00</c:formatCode>
                <c:ptCount val="10"/>
                <c:pt idx="0">
                  <c:v>28</c:v>
                </c:pt>
                <c:pt idx="1">
                  <c:v>24</c:v>
                </c:pt>
                <c:pt idx="2">
                  <c:v>20</c:v>
                </c:pt>
                <c:pt idx="3">
                  <c:v>17</c:v>
                </c:pt>
                <c:pt idx="4">
                  <c:v>15</c:v>
                </c:pt>
                <c:pt idx="5">
                  <c:v>13</c:v>
                </c:pt>
                <c:pt idx="6">
                  <c:v>10</c:v>
                </c:pt>
                <c:pt idx="7">
                  <c:v>8</c:v>
                </c:pt>
                <c:pt idx="8">
                  <c:v>5</c:v>
                </c:pt>
                <c:pt idx="9">
                  <c:v>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A1C-4744-A731-6DA2AE855F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1115888"/>
        <c:axId val="421116216"/>
      </c:scatterChart>
      <c:valAx>
        <c:axId val="4211158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116216"/>
        <c:crosses val="autoZero"/>
        <c:crossBetween val="midCat"/>
      </c:valAx>
      <c:valAx>
        <c:axId val="421116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11158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Graf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'jednoduchá LR 2'!$C$8</c:f>
              <c:strCache>
                <c:ptCount val="1"/>
                <c:pt idx="0">
                  <c:v>produkce (mil. Kč)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5181507543118004"/>
                  <c:y val="-4.515273127763496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'jednoduchá LR 2'!$B$9:$B$18</c:f>
              <c:numCache>
                <c:formatCode>General</c:formatCode>
                <c:ptCount val="10"/>
                <c:pt idx="0">
                  <c:v>142</c:v>
                </c:pt>
                <c:pt idx="1">
                  <c:v>138</c:v>
                </c:pt>
                <c:pt idx="2">
                  <c:v>165</c:v>
                </c:pt>
                <c:pt idx="3">
                  <c:v>112</c:v>
                </c:pt>
                <c:pt idx="4">
                  <c:v>152</c:v>
                </c:pt>
                <c:pt idx="5">
                  <c:v>148</c:v>
                </c:pt>
                <c:pt idx="6">
                  <c:v>142</c:v>
                </c:pt>
                <c:pt idx="7">
                  <c:v>124</c:v>
                </c:pt>
                <c:pt idx="8">
                  <c:v>172</c:v>
                </c:pt>
                <c:pt idx="9">
                  <c:v>169</c:v>
                </c:pt>
              </c:numCache>
            </c:numRef>
          </c:xVal>
          <c:yVal>
            <c:numRef>
              <c:f>'jednoduchá LR 2'!$C$9:$C$18</c:f>
              <c:numCache>
                <c:formatCode>0.00</c:formatCode>
                <c:ptCount val="10"/>
                <c:pt idx="0">
                  <c:v>6.28</c:v>
                </c:pt>
                <c:pt idx="1">
                  <c:v>5.86</c:v>
                </c:pt>
                <c:pt idx="2">
                  <c:v>6.42</c:v>
                </c:pt>
                <c:pt idx="3">
                  <c:v>5</c:v>
                </c:pt>
                <c:pt idx="4">
                  <c:v>6.48</c:v>
                </c:pt>
                <c:pt idx="5">
                  <c:v>6.39</c:v>
                </c:pt>
                <c:pt idx="6">
                  <c:v>6.31</c:v>
                </c:pt>
                <c:pt idx="7">
                  <c:v>6.2</c:v>
                </c:pt>
                <c:pt idx="8">
                  <c:v>6.51</c:v>
                </c:pt>
                <c:pt idx="9">
                  <c:v>6.52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B47-4771-9746-82C9BB06C8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2710288"/>
        <c:axId val="192710616"/>
      </c:scatterChart>
      <c:valAx>
        <c:axId val="192710288"/>
        <c:scaling>
          <c:orientation val="minMax"/>
          <c:min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710616"/>
        <c:crosses val="autoZero"/>
        <c:crossBetween val="midCat"/>
      </c:valAx>
      <c:valAx>
        <c:axId val="192710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7102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609599</xdr:colOff>
      <xdr:row>4</xdr:row>
      <xdr:rowOff>47625</xdr:rowOff>
    </xdr:from>
    <xdr:to>
      <xdr:col>18</xdr:col>
      <xdr:colOff>219075</xdr:colOff>
      <xdr:row>21</xdr:row>
      <xdr:rowOff>38100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600074</xdr:colOff>
      <xdr:row>5</xdr:row>
      <xdr:rowOff>190499</xdr:rowOff>
    </xdr:from>
    <xdr:to>
      <xdr:col>14</xdr:col>
      <xdr:colOff>57149</xdr:colOff>
      <xdr:row>23</xdr:row>
      <xdr:rowOff>28575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2</xdr:row>
      <xdr:rowOff>104774</xdr:rowOff>
    </xdr:from>
    <xdr:to>
      <xdr:col>4</xdr:col>
      <xdr:colOff>326946</xdr:colOff>
      <xdr:row>4</xdr:row>
      <xdr:rowOff>133349</xdr:rowOff>
    </xdr:to>
    <xdr:pic>
      <xdr:nvPicPr>
        <xdr:cNvPr id="2" name="Obrázek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5425" y="561974"/>
          <a:ext cx="1546146" cy="409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5</xdr:row>
      <xdr:rowOff>47625</xdr:rowOff>
    </xdr:from>
    <xdr:to>
      <xdr:col>5</xdr:col>
      <xdr:colOff>326827</xdr:colOff>
      <xdr:row>7</xdr:row>
      <xdr:rowOff>171450</xdr:rowOff>
    </xdr:to>
    <xdr:pic>
      <xdr:nvPicPr>
        <xdr:cNvPr id="3" name="Obrázek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05025" y="1076325"/>
          <a:ext cx="1546027" cy="504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28575</xdr:colOff>
      <xdr:row>4</xdr:row>
      <xdr:rowOff>85725</xdr:rowOff>
    </xdr:from>
    <xdr:to>
      <xdr:col>7</xdr:col>
      <xdr:colOff>133350</xdr:colOff>
      <xdr:row>8</xdr:row>
      <xdr:rowOff>38100</xdr:rowOff>
    </xdr:to>
    <xdr:pic>
      <xdr:nvPicPr>
        <xdr:cNvPr id="4" name="Obrázek 3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62400" y="923925"/>
          <a:ext cx="714375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19050</xdr:colOff>
      <xdr:row>9</xdr:row>
      <xdr:rowOff>47625</xdr:rowOff>
    </xdr:from>
    <xdr:to>
      <xdr:col>5</xdr:col>
      <xdr:colOff>123825</xdr:colOff>
      <xdr:row>12</xdr:row>
      <xdr:rowOff>28575</xdr:rowOff>
    </xdr:to>
    <xdr:pic>
      <xdr:nvPicPr>
        <xdr:cNvPr id="5" name="Obrázek 4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3675" y="1838325"/>
          <a:ext cx="714375" cy="552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257175</xdr:colOff>
      <xdr:row>13</xdr:row>
      <xdr:rowOff>85725</xdr:rowOff>
    </xdr:from>
    <xdr:to>
      <xdr:col>8</xdr:col>
      <xdr:colOff>485775</xdr:colOff>
      <xdr:row>15</xdr:row>
      <xdr:rowOff>85725</xdr:rowOff>
    </xdr:to>
    <xdr:pic>
      <xdr:nvPicPr>
        <xdr:cNvPr id="6" name="Obrázek 5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71800" y="2638425"/>
          <a:ext cx="2667000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4"/>
  <sheetViews>
    <sheetView tabSelected="1" workbookViewId="0">
      <selection activeCell="F60" sqref="F60"/>
    </sheetView>
  </sheetViews>
  <sheetFormatPr defaultRowHeight="15" x14ac:dyDescent="0.25"/>
  <cols>
    <col min="1" max="1" width="4.85546875" customWidth="1"/>
    <col min="2" max="2" width="10.140625" customWidth="1"/>
    <col min="4" max="4" width="14" customWidth="1"/>
    <col min="5" max="5" width="7.42578125" customWidth="1"/>
    <col min="6" max="6" width="14.5703125" customWidth="1"/>
    <col min="7" max="7" width="5.140625" customWidth="1"/>
    <col min="8" max="8" width="6.42578125" customWidth="1"/>
    <col min="9" max="9" width="6" customWidth="1"/>
    <col min="10" max="10" width="3.42578125" customWidth="1"/>
    <col min="13" max="13" width="9.28515625" bestFit="1" customWidth="1"/>
    <col min="14" max="14" width="11" bestFit="1" customWidth="1"/>
    <col min="19" max="19" width="5.42578125" customWidth="1"/>
    <col min="20" max="20" width="6.42578125" customWidth="1"/>
    <col min="21" max="21" width="23.85546875" customWidth="1"/>
    <col min="22" max="22" width="10.140625" customWidth="1"/>
    <col min="23" max="23" width="13.5703125" customWidth="1"/>
    <col min="24" max="24" width="11.5703125" customWidth="1"/>
    <col min="25" max="25" width="11" customWidth="1"/>
    <col min="26" max="26" width="13.140625" customWidth="1"/>
  </cols>
  <sheetData>
    <row r="1" spans="1:26" x14ac:dyDescent="0.25">
      <c r="A1" s="1" t="s">
        <v>0</v>
      </c>
    </row>
    <row r="2" spans="1:26" x14ac:dyDescent="0.25">
      <c r="A2" s="2" t="s">
        <v>1</v>
      </c>
    </row>
    <row r="3" spans="1:26" x14ac:dyDescent="0.25">
      <c r="A3" s="2" t="s">
        <v>2</v>
      </c>
    </row>
    <row r="4" spans="1:26" x14ac:dyDescent="0.25">
      <c r="A4" s="2"/>
      <c r="J4" t="s">
        <v>50</v>
      </c>
      <c r="K4" t="s">
        <v>62</v>
      </c>
      <c r="T4" t="s">
        <v>51</v>
      </c>
      <c r="U4" t="s">
        <v>48</v>
      </c>
    </row>
    <row r="5" spans="1:26" ht="15.75" thickBot="1" x14ac:dyDescent="0.3">
      <c r="A5" s="2" t="s">
        <v>3</v>
      </c>
    </row>
    <row r="6" spans="1:26" x14ac:dyDescent="0.25">
      <c r="A6" t="s">
        <v>4</v>
      </c>
      <c r="U6" s="19" t="s">
        <v>24</v>
      </c>
      <c r="V6" s="19"/>
    </row>
    <row r="7" spans="1:26" x14ac:dyDescent="0.25">
      <c r="A7" s="2" t="s">
        <v>5</v>
      </c>
      <c r="U7" s="16" t="s">
        <v>25</v>
      </c>
      <c r="V7" s="22">
        <v>0.99431057553022428</v>
      </c>
      <c r="W7" t="s">
        <v>49</v>
      </c>
    </row>
    <row r="8" spans="1:26" x14ac:dyDescent="0.25">
      <c r="A8" s="2" t="s">
        <v>6</v>
      </c>
      <c r="U8" s="16" t="s">
        <v>26</v>
      </c>
      <c r="V8" s="16">
        <v>0.9886535206112459</v>
      </c>
    </row>
    <row r="9" spans="1:26" x14ac:dyDescent="0.25">
      <c r="A9" s="2" t="s">
        <v>22</v>
      </c>
      <c r="U9" s="16" t="s">
        <v>27</v>
      </c>
      <c r="V9" s="16">
        <v>0.98723521068765163</v>
      </c>
    </row>
    <row r="10" spans="1:26" x14ac:dyDescent="0.25">
      <c r="A10" s="2" t="s">
        <v>7</v>
      </c>
      <c r="U10" s="16" t="s">
        <v>28</v>
      </c>
      <c r="V10" s="16">
        <v>0.91948602243565858</v>
      </c>
    </row>
    <row r="11" spans="1:26" ht="15.75" thickBot="1" x14ac:dyDescent="0.3">
      <c r="A11" s="3"/>
      <c r="B11" s="4"/>
      <c r="C11" s="4"/>
      <c r="U11" s="17" t="s">
        <v>29</v>
      </c>
      <c r="V11" s="17">
        <v>10</v>
      </c>
    </row>
    <row r="12" spans="1:26" x14ac:dyDescent="0.25">
      <c r="A12" s="4"/>
      <c r="B12" s="14" t="s">
        <v>8</v>
      </c>
      <c r="C12" s="14" t="s">
        <v>9</v>
      </c>
      <c r="D12" s="5"/>
    </row>
    <row r="13" spans="1:26" ht="15.75" thickBot="1" x14ac:dyDescent="0.3">
      <c r="A13" s="3"/>
      <c r="B13" s="6">
        <v>40</v>
      </c>
      <c r="C13" s="7">
        <v>28</v>
      </c>
      <c r="U13" t="s">
        <v>30</v>
      </c>
    </row>
    <row r="14" spans="1:26" x14ac:dyDescent="0.25">
      <c r="A14" s="3"/>
      <c r="B14" s="6">
        <v>60</v>
      </c>
      <c r="C14" s="7">
        <v>24</v>
      </c>
      <c r="U14" s="18"/>
      <c r="V14" s="18" t="s">
        <v>35</v>
      </c>
      <c r="W14" s="18" t="s">
        <v>36</v>
      </c>
      <c r="X14" s="18" t="s">
        <v>37</v>
      </c>
      <c r="Y14" s="18" t="s">
        <v>38</v>
      </c>
      <c r="Z14" s="18" t="s">
        <v>39</v>
      </c>
    </row>
    <row r="15" spans="1:26" x14ac:dyDescent="0.25">
      <c r="A15" s="4"/>
      <c r="B15" s="6">
        <v>80</v>
      </c>
      <c r="C15" s="7">
        <v>20</v>
      </c>
      <c r="D15" s="8"/>
      <c r="U15" s="16" t="s">
        <v>31</v>
      </c>
      <c r="V15" s="16">
        <v>1</v>
      </c>
      <c r="W15" s="16">
        <v>589.33636363636367</v>
      </c>
      <c r="X15" s="16">
        <v>589.33636363636367</v>
      </c>
      <c r="Y15" s="16">
        <v>697.06451612902981</v>
      </c>
      <c r="Z15" s="23">
        <v>4.5528489635062631E-9</v>
      </c>
    </row>
    <row r="16" spans="1:26" x14ac:dyDescent="0.25">
      <c r="B16" s="6">
        <v>100</v>
      </c>
      <c r="C16" s="7">
        <v>17</v>
      </c>
      <c r="D16" s="8"/>
      <c r="U16" s="16" t="s">
        <v>32</v>
      </c>
      <c r="V16" s="16">
        <v>8</v>
      </c>
      <c r="W16" s="16">
        <v>6.7636363636363876</v>
      </c>
      <c r="X16" s="16">
        <v>0.84545454545454846</v>
      </c>
      <c r="Y16" s="16"/>
      <c r="Z16" s="16"/>
    </row>
    <row r="17" spans="1:29" ht="15.75" thickBot="1" x14ac:dyDescent="0.3">
      <c r="B17" s="6">
        <v>120</v>
      </c>
      <c r="C17" s="7">
        <v>15</v>
      </c>
      <c r="D17" s="8"/>
      <c r="U17" s="17" t="s">
        <v>33</v>
      </c>
      <c r="V17" s="17">
        <v>9</v>
      </c>
      <c r="W17" s="17">
        <v>596.1</v>
      </c>
      <c r="X17" s="17"/>
      <c r="Y17" s="17"/>
      <c r="Z17" s="17"/>
    </row>
    <row r="18" spans="1:29" ht="15.75" thickBot="1" x14ac:dyDescent="0.3">
      <c r="B18" s="6">
        <v>140</v>
      </c>
      <c r="C18" s="7">
        <v>13</v>
      </c>
      <c r="D18" s="8"/>
    </row>
    <row r="19" spans="1:29" x14ac:dyDescent="0.25">
      <c r="B19" s="6">
        <v>160</v>
      </c>
      <c r="C19" s="7">
        <v>10</v>
      </c>
      <c r="D19" s="8"/>
      <c r="U19" s="18"/>
      <c r="V19" s="18" t="s">
        <v>40</v>
      </c>
      <c r="W19" s="18" t="s">
        <v>28</v>
      </c>
      <c r="X19" s="18" t="s">
        <v>41</v>
      </c>
      <c r="Y19" s="18" t="s">
        <v>42</v>
      </c>
      <c r="Z19" s="18" t="s">
        <v>43</v>
      </c>
      <c r="AA19" s="18" t="s">
        <v>44</v>
      </c>
      <c r="AB19" s="18" t="s">
        <v>45</v>
      </c>
      <c r="AC19" s="18" t="s">
        <v>46</v>
      </c>
    </row>
    <row r="20" spans="1:29" x14ac:dyDescent="0.25">
      <c r="B20" s="6">
        <v>180</v>
      </c>
      <c r="C20" s="7">
        <v>8</v>
      </c>
      <c r="D20" s="8"/>
      <c r="U20" s="16" t="s">
        <v>34</v>
      </c>
      <c r="V20" s="16">
        <v>31.672727272727276</v>
      </c>
      <c r="W20" s="16">
        <v>0.71938908885041242</v>
      </c>
      <c r="X20" s="16">
        <v>44.027255575060863</v>
      </c>
      <c r="Y20" s="20">
        <v>7.816378476967294E-11</v>
      </c>
      <c r="Z20" s="16">
        <v>30.013813059017465</v>
      </c>
      <c r="AA20" s="16">
        <v>33.331641486437086</v>
      </c>
      <c r="AB20" s="16">
        <v>30.013813059017465</v>
      </c>
      <c r="AC20" s="16">
        <v>33.331641486437086</v>
      </c>
    </row>
    <row r="21" spans="1:29" ht="15.75" thickBot="1" x14ac:dyDescent="0.3">
      <c r="B21" s="6">
        <v>200</v>
      </c>
      <c r="C21" s="7">
        <v>5</v>
      </c>
      <c r="D21" s="8"/>
      <c r="U21" s="17" t="s">
        <v>47</v>
      </c>
      <c r="V21" s="17">
        <v>-0.13363636363636366</v>
      </c>
      <c r="W21" s="17">
        <v>5.0616039662091201E-3</v>
      </c>
      <c r="X21" s="17">
        <v>-26.401979397935868</v>
      </c>
      <c r="Y21" s="21">
        <v>4.5528489635062631E-9</v>
      </c>
      <c r="Z21" s="17">
        <v>-0.14530844331320772</v>
      </c>
      <c r="AA21" s="17">
        <v>-0.12196428395951962</v>
      </c>
      <c r="AB21" s="17">
        <v>-0.14530844331320772</v>
      </c>
      <c r="AC21" s="17">
        <v>-0.12196428395951962</v>
      </c>
    </row>
    <row r="22" spans="1:29" x14ac:dyDescent="0.25">
      <c r="B22" s="6">
        <v>220</v>
      </c>
      <c r="C22" s="7">
        <v>3</v>
      </c>
      <c r="D22" s="8"/>
    </row>
    <row r="24" spans="1:29" x14ac:dyDescent="0.25">
      <c r="K24" t="s">
        <v>52</v>
      </c>
      <c r="L24" t="s">
        <v>63</v>
      </c>
    </row>
    <row r="26" spans="1:29" x14ac:dyDescent="0.25">
      <c r="K26" t="s">
        <v>53</v>
      </c>
      <c r="L26" t="s">
        <v>55</v>
      </c>
    </row>
    <row r="28" spans="1:29" x14ac:dyDescent="0.25">
      <c r="K28" t="s">
        <v>54</v>
      </c>
      <c r="L28" t="s">
        <v>56</v>
      </c>
    </row>
    <row r="31" spans="1:29" x14ac:dyDescent="0.25">
      <c r="A31" t="s">
        <v>52</v>
      </c>
      <c r="B31" t="s">
        <v>64</v>
      </c>
    </row>
    <row r="32" spans="1:29" x14ac:dyDescent="0.25">
      <c r="B32" t="s">
        <v>77</v>
      </c>
      <c r="C32" t="s">
        <v>78</v>
      </c>
    </row>
    <row r="33" spans="2:6" x14ac:dyDescent="0.25">
      <c r="B33" s="14" t="s">
        <v>8</v>
      </c>
      <c r="C33" s="26" t="s">
        <v>9</v>
      </c>
      <c r="D33" s="28" t="s">
        <v>93</v>
      </c>
      <c r="E33" s="28" t="s">
        <v>65</v>
      </c>
      <c r="F33" s="30" t="s">
        <v>66</v>
      </c>
    </row>
    <row r="34" spans="2:6" x14ac:dyDescent="0.25">
      <c r="B34" s="6">
        <v>40</v>
      </c>
      <c r="C34" s="27">
        <v>28</v>
      </c>
      <c r="D34" s="28">
        <f>31.673-B34*0.1336</f>
        <v>26.329000000000001</v>
      </c>
      <c r="E34" s="29">
        <f>D34-C34</f>
        <v>-1.6709999999999994</v>
      </c>
      <c r="F34" s="28">
        <f>E34*E34</f>
        <v>2.792240999999998</v>
      </c>
    </row>
    <row r="35" spans="2:6" x14ac:dyDescent="0.25">
      <c r="B35" s="6">
        <v>60</v>
      </c>
      <c r="C35" s="27">
        <v>24</v>
      </c>
      <c r="D35" s="28">
        <f t="shared" ref="D35:D43" si="0">31.673-B35*0.1336</f>
        <v>23.656999999999996</v>
      </c>
      <c r="E35" s="29">
        <f t="shared" ref="E35:E43" si="1">D35-C35</f>
        <v>-0.34300000000000352</v>
      </c>
      <c r="F35" s="28">
        <f t="shared" ref="F35:F43" si="2">E35*E35</f>
        <v>0.11764900000000242</v>
      </c>
    </row>
    <row r="36" spans="2:6" x14ac:dyDescent="0.25">
      <c r="B36" s="6">
        <v>80</v>
      </c>
      <c r="C36" s="27">
        <v>20</v>
      </c>
      <c r="D36" s="28">
        <f t="shared" si="0"/>
        <v>20.984999999999999</v>
      </c>
      <c r="E36" s="29">
        <f t="shared" si="1"/>
        <v>0.98499999999999943</v>
      </c>
      <c r="F36" s="28">
        <f t="shared" si="2"/>
        <v>0.97022499999999889</v>
      </c>
    </row>
    <row r="37" spans="2:6" x14ac:dyDescent="0.25">
      <c r="B37" s="6">
        <v>100</v>
      </c>
      <c r="C37" s="27">
        <v>17</v>
      </c>
      <c r="D37" s="28">
        <f t="shared" si="0"/>
        <v>18.312999999999999</v>
      </c>
      <c r="E37" s="29">
        <f t="shared" si="1"/>
        <v>1.3129999999999988</v>
      </c>
      <c r="F37" s="28">
        <f t="shared" si="2"/>
        <v>1.723968999999997</v>
      </c>
    </row>
    <row r="38" spans="2:6" x14ac:dyDescent="0.25">
      <c r="B38" s="6">
        <v>120</v>
      </c>
      <c r="C38" s="27">
        <v>15</v>
      </c>
      <c r="D38" s="28">
        <f t="shared" si="0"/>
        <v>15.640999999999998</v>
      </c>
      <c r="E38" s="29">
        <f t="shared" si="1"/>
        <v>0.64099999999999824</v>
      </c>
      <c r="F38" s="28">
        <f t="shared" si="2"/>
        <v>0.41088099999999772</v>
      </c>
    </row>
    <row r="39" spans="2:6" x14ac:dyDescent="0.25">
      <c r="B39" s="6">
        <v>140</v>
      </c>
      <c r="C39" s="27">
        <v>13</v>
      </c>
      <c r="D39" s="28">
        <f t="shared" si="0"/>
        <v>12.968999999999998</v>
      </c>
      <c r="E39" s="29">
        <f t="shared" si="1"/>
        <v>-3.1000000000002359E-2</v>
      </c>
      <c r="F39" s="28">
        <f t="shared" si="2"/>
        <v>9.6100000000014631E-4</v>
      </c>
    </row>
    <row r="40" spans="2:6" x14ac:dyDescent="0.25">
      <c r="B40" s="6">
        <v>160</v>
      </c>
      <c r="C40" s="27">
        <v>10</v>
      </c>
      <c r="D40" s="28">
        <f t="shared" si="0"/>
        <v>10.297000000000001</v>
      </c>
      <c r="E40" s="29">
        <f t="shared" si="1"/>
        <v>0.2970000000000006</v>
      </c>
      <c r="F40" s="28">
        <f t="shared" si="2"/>
        <v>8.8209000000000357E-2</v>
      </c>
    </row>
    <row r="41" spans="2:6" x14ac:dyDescent="0.25">
      <c r="B41" s="6">
        <v>180</v>
      </c>
      <c r="C41" s="27">
        <v>8</v>
      </c>
      <c r="D41" s="28">
        <f>31.673-B41*0.1336</f>
        <v>7.625</v>
      </c>
      <c r="E41" s="29">
        <f t="shared" si="1"/>
        <v>-0.375</v>
      </c>
      <c r="F41" s="28">
        <f t="shared" si="2"/>
        <v>0.140625</v>
      </c>
    </row>
    <row r="42" spans="2:6" x14ac:dyDescent="0.25">
      <c r="B42" s="6">
        <v>200</v>
      </c>
      <c r="C42" s="27">
        <v>5</v>
      </c>
      <c r="D42" s="28">
        <f t="shared" si="0"/>
        <v>4.9529999999999994</v>
      </c>
      <c r="E42" s="29">
        <f t="shared" si="1"/>
        <v>-4.7000000000000597E-2</v>
      </c>
      <c r="F42" s="28">
        <f t="shared" si="2"/>
        <v>2.209000000000056E-3</v>
      </c>
    </row>
    <row r="43" spans="2:6" x14ac:dyDescent="0.25">
      <c r="B43" s="6">
        <v>220</v>
      </c>
      <c r="C43" s="27">
        <v>3</v>
      </c>
      <c r="D43" s="28">
        <f t="shared" si="0"/>
        <v>2.2809999999999988</v>
      </c>
      <c r="E43" s="29">
        <f t="shared" si="1"/>
        <v>-0.71900000000000119</v>
      </c>
      <c r="F43" s="28">
        <f t="shared" si="2"/>
        <v>0.51696100000000167</v>
      </c>
    </row>
    <row r="44" spans="2:6" x14ac:dyDescent="0.25">
      <c r="E44" t="s">
        <v>67</v>
      </c>
      <c r="F44" s="31">
        <f>SUM(F34:F43)</f>
        <v>6.7639299999999958</v>
      </c>
    </row>
    <row r="46" spans="2:6" x14ac:dyDescent="0.25">
      <c r="B46" t="s">
        <v>74</v>
      </c>
      <c r="E46" s="32" t="s">
        <v>68</v>
      </c>
      <c r="F46" s="32">
        <f>F44/8</f>
        <v>0.84549124999999947</v>
      </c>
    </row>
    <row r="48" spans="2:6" x14ac:dyDescent="0.25">
      <c r="B48" t="s">
        <v>71</v>
      </c>
    </row>
    <row r="50" spans="2:15" x14ac:dyDescent="0.25">
      <c r="B50" t="s">
        <v>69</v>
      </c>
      <c r="D50">
        <f>_xlfn.T.INV.2T(0.05,8)</f>
        <v>2.3060041352041671</v>
      </c>
    </row>
    <row r="51" spans="2:15" x14ac:dyDescent="0.25">
      <c r="B51" t="s">
        <v>70</v>
      </c>
      <c r="D51">
        <f>_xlfn.T.INV.2T(0.01,8)</f>
        <v>3.3553873313333953</v>
      </c>
    </row>
    <row r="53" spans="2:15" x14ac:dyDescent="0.25">
      <c r="B53" t="s">
        <v>75</v>
      </c>
      <c r="L53" t="s">
        <v>76</v>
      </c>
      <c r="N53" s="35">
        <v>1</v>
      </c>
      <c r="O53" s="40">
        <v>40</v>
      </c>
    </row>
    <row r="54" spans="2:15" x14ac:dyDescent="0.25">
      <c r="N54" s="36">
        <v>1</v>
      </c>
      <c r="O54" s="41">
        <v>60</v>
      </c>
    </row>
    <row r="55" spans="2:15" x14ac:dyDescent="0.25">
      <c r="B55" t="s">
        <v>72</v>
      </c>
      <c r="N55" s="36">
        <v>1</v>
      </c>
      <c r="O55" s="41">
        <v>80</v>
      </c>
    </row>
    <row r="56" spans="2:15" x14ac:dyDescent="0.25">
      <c r="N56" s="36">
        <v>1</v>
      </c>
      <c r="O56" s="41">
        <v>100</v>
      </c>
    </row>
    <row r="57" spans="2:15" x14ac:dyDescent="0.25">
      <c r="B57" t="s">
        <v>91</v>
      </c>
      <c r="D57" t="s">
        <v>73</v>
      </c>
      <c r="N57" s="36">
        <v>1</v>
      </c>
      <c r="O57" s="41">
        <v>120</v>
      </c>
    </row>
    <row r="58" spans="2:15" x14ac:dyDescent="0.25">
      <c r="B58" t="s">
        <v>69</v>
      </c>
      <c r="C58" s="50">
        <f>31.673-N89</f>
        <v>30.014049776648022</v>
      </c>
      <c r="D58" s="50">
        <f>31.673+N89</f>
        <v>33.331950223351974</v>
      </c>
      <c r="N58" s="36">
        <v>1</v>
      </c>
      <c r="O58" s="41">
        <v>140</v>
      </c>
    </row>
    <row r="59" spans="2:15" x14ac:dyDescent="0.25">
      <c r="B59" t="s">
        <v>70</v>
      </c>
      <c r="C59" s="50">
        <f>31.763-N90</f>
        <v>29.34911856857963</v>
      </c>
      <c r="D59" s="50">
        <f>31.763*N90</f>
        <v>76.672115906205292</v>
      </c>
      <c r="N59" s="36">
        <v>1</v>
      </c>
      <c r="O59" s="41">
        <v>160</v>
      </c>
    </row>
    <row r="60" spans="2:15" x14ac:dyDescent="0.25">
      <c r="C60" s="25"/>
      <c r="D60" s="25"/>
      <c r="N60" s="36">
        <v>1</v>
      </c>
      <c r="O60" s="41">
        <v>180</v>
      </c>
    </row>
    <row r="61" spans="2:15" x14ac:dyDescent="0.25">
      <c r="B61" t="s">
        <v>92</v>
      </c>
      <c r="C61" s="25"/>
      <c r="D61" s="25"/>
      <c r="N61" s="36">
        <v>1</v>
      </c>
      <c r="O61" s="41">
        <v>200</v>
      </c>
    </row>
    <row r="62" spans="2:15" x14ac:dyDescent="0.25">
      <c r="B62" t="s">
        <v>69</v>
      </c>
      <c r="C62" s="50">
        <f>-0.1336-N93</f>
        <v>-0.14527233303980219</v>
      </c>
      <c r="D62" s="50">
        <f>-0.1336+N93</f>
        <v>-0.12192766696019779</v>
      </c>
      <c r="N62" s="37">
        <v>1</v>
      </c>
      <c r="O62" s="42">
        <v>220</v>
      </c>
    </row>
    <row r="63" spans="2:15" x14ac:dyDescent="0.25">
      <c r="B63" t="s">
        <v>70</v>
      </c>
      <c r="C63" s="50">
        <f>-0.1336-N94</f>
        <v>-0.15058401048417416</v>
      </c>
      <c r="D63" s="50">
        <f>-0.1336+N94</f>
        <v>-0.11661598951582583</v>
      </c>
    </row>
    <row r="64" spans="2:15" x14ac:dyDescent="0.25">
      <c r="K64" t="s">
        <v>79</v>
      </c>
    </row>
    <row r="65" spans="11:20" x14ac:dyDescent="0.25">
      <c r="K65" s="38">
        <v>1</v>
      </c>
      <c r="L65" s="43">
        <v>1</v>
      </c>
      <c r="M65" s="43">
        <v>1</v>
      </c>
      <c r="N65" s="43">
        <v>1</v>
      </c>
      <c r="O65" s="43">
        <v>1</v>
      </c>
      <c r="P65" s="43">
        <v>1</v>
      </c>
      <c r="Q65" s="43">
        <v>1</v>
      </c>
      <c r="R65" s="43">
        <v>1</v>
      </c>
      <c r="S65" s="43">
        <v>1</v>
      </c>
      <c r="T65" s="44">
        <v>1</v>
      </c>
    </row>
    <row r="66" spans="11:20" x14ac:dyDescent="0.25">
      <c r="K66" s="39">
        <v>40</v>
      </c>
      <c r="L66" s="45">
        <v>60</v>
      </c>
      <c r="M66" s="45">
        <v>80</v>
      </c>
      <c r="N66" s="45">
        <v>100</v>
      </c>
      <c r="O66" s="45">
        <v>120</v>
      </c>
      <c r="P66" s="45">
        <v>140</v>
      </c>
      <c r="Q66" s="45">
        <v>160</v>
      </c>
      <c r="R66" s="45">
        <v>180</v>
      </c>
      <c r="S66" s="45">
        <v>200</v>
      </c>
      <c r="T66" s="46">
        <v>220</v>
      </c>
    </row>
    <row r="69" spans="11:20" x14ac:dyDescent="0.25">
      <c r="K69" t="s">
        <v>80</v>
      </c>
    </row>
    <row r="70" spans="11:20" x14ac:dyDescent="0.25">
      <c r="L70" s="33">
        <f t="array" ref="L70:M71">MMULT(K65:T66,N53:O62)</f>
        <v>10</v>
      </c>
      <c r="M70" s="47">
        <v>1300</v>
      </c>
    </row>
    <row r="71" spans="11:20" x14ac:dyDescent="0.25">
      <c r="L71" s="34">
        <v>1300</v>
      </c>
      <c r="M71" s="48">
        <v>202000</v>
      </c>
    </row>
    <row r="74" spans="11:20" x14ac:dyDescent="0.25">
      <c r="K74" t="s">
        <v>81</v>
      </c>
      <c r="M74" s="33">
        <f t="array" ref="M74:N75">MINVERSE(L70:M71)</f>
        <v>0.61212121212121162</v>
      </c>
      <c r="N74" s="47">
        <v>-3.9393939393939361E-3</v>
      </c>
    </row>
    <row r="75" spans="11:20" x14ac:dyDescent="0.25">
      <c r="M75" s="34">
        <v>-3.9393939393939361E-3</v>
      </c>
      <c r="N75" s="48">
        <v>3.0303030303030282E-5</v>
      </c>
    </row>
    <row r="78" spans="11:20" x14ac:dyDescent="0.25">
      <c r="K78" t="s">
        <v>82</v>
      </c>
      <c r="M78" s="33">
        <f>$F$46*M74</f>
        <v>0.517543128787878</v>
      </c>
      <c r="N78" s="47">
        <f>$F$46*N74</f>
        <v>-3.3307231060606011E-3</v>
      </c>
    </row>
    <row r="79" spans="11:20" x14ac:dyDescent="0.25">
      <c r="M79" s="34">
        <f>$F$46*M75</f>
        <v>-3.3307231060606011E-3</v>
      </c>
      <c r="N79" s="48">
        <f>$F$46*N75</f>
        <v>2.5620946969696935E-5</v>
      </c>
    </row>
    <row r="81" spans="11:14" x14ac:dyDescent="0.25">
      <c r="K81" t="s">
        <v>83</v>
      </c>
      <c r="M81" s="33">
        <f>SQRT(M78)</f>
        <v>0.71940470445214488</v>
      </c>
      <c r="N81" s="47" t="e">
        <f>SQRT(N78)</f>
        <v>#NUM!</v>
      </c>
    </row>
    <row r="82" spans="11:14" x14ac:dyDescent="0.25">
      <c r="M82" s="34" t="e">
        <f>SQRT(M79)</f>
        <v>#NUM!</v>
      </c>
      <c r="N82" s="48">
        <f>SQRT(N79)</f>
        <v>5.0617138371995048E-3</v>
      </c>
    </row>
    <row r="84" spans="11:14" x14ac:dyDescent="0.25">
      <c r="K84" t="s">
        <v>84</v>
      </c>
      <c r="M84">
        <v>0.71940470445214488</v>
      </c>
    </row>
    <row r="85" spans="11:14" x14ac:dyDescent="0.25">
      <c r="K85" t="s">
        <v>85</v>
      </c>
      <c r="M85">
        <v>5.0617138371995048E-3</v>
      </c>
    </row>
    <row r="88" spans="11:14" x14ac:dyDescent="0.25">
      <c r="K88" s="49" t="s">
        <v>89</v>
      </c>
      <c r="L88" s="49"/>
    </row>
    <row r="89" spans="11:14" x14ac:dyDescent="0.25">
      <c r="K89" t="s">
        <v>86</v>
      </c>
      <c r="M89" t="s">
        <v>87</v>
      </c>
      <c r="N89">
        <f>D50*M84</f>
        <v>1.6589502233519777</v>
      </c>
    </row>
    <row r="90" spans="11:14" x14ac:dyDescent="0.25">
      <c r="M90" t="s">
        <v>88</v>
      </c>
      <c r="N90">
        <f>D51*M84</f>
        <v>2.4138814314203723</v>
      </c>
    </row>
    <row r="92" spans="11:14" x14ac:dyDescent="0.25">
      <c r="K92" s="49" t="s">
        <v>90</v>
      </c>
      <c r="L92" s="49"/>
    </row>
    <row r="93" spans="11:14" x14ac:dyDescent="0.25">
      <c r="K93" t="s">
        <v>86</v>
      </c>
      <c r="M93" t="s">
        <v>87</v>
      </c>
      <c r="N93">
        <f>D50*M85</f>
        <v>1.167233303980221E-2</v>
      </c>
    </row>
    <row r="94" spans="11:14" x14ac:dyDescent="0.25">
      <c r="M94" t="s">
        <v>88</v>
      </c>
      <c r="N94">
        <f>D51*M85</f>
        <v>1.6984010484174167E-2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3"/>
  <sheetViews>
    <sheetView workbookViewId="0"/>
  </sheetViews>
  <sheetFormatPr defaultRowHeight="15" x14ac:dyDescent="0.25"/>
  <cols>
    <col min="17" max="17" width="24.140625" customWidth="1"/>
    <col min="22" max="22" width="16.140625" customWidth="1"/>
  </cols>
  <sheetData>
    <row r="1" spans="1:22" x14ac:dyDescent="0.25">
      <c r="A1" s="1" t="s">
        <v>0</v>
      </c>
    </row>
    <row r="2" spans="1:22" x14ac:dyDescent="0.25">
      <c r="A2" t="s">
        <v>94</v>
      </c>
    </row>
    <row r="3" spans="1:22" x14ac:dyDescent="0.25">
      <c r="A3" s="2" t="s">
        <v>95</v>
      </c>
    </row>
    <row r="4" spans="1:22" x14ac:dyDescent="0.25">
      <c r="A4" s="2" t="s">
        <v>96</v>
      </c>
    </row>
    <row r="5" spans="1:22" x14ac:dyDescent="0.25">
      <c r="A5" s="2" t="s">
        <v>97</v>
      </c>
    </row>
    <row r="6" spans="1:22" x14ac:dyDescent="0.25">
      <c r="A6" s="2" t="s">
        <v>98</v>
      </c>
      <c r="Q6" t="s">
        <v>99</v>
      </c>
    </row>
    <row r="7" spans="1:22" ht="15.75" thickBot="1" x14ac:dyDescent="0.3"/>
    <row r="8" spans="1:22" ht="30" customHeight="1" x14ac:dyDescent="0.25">
      <c r="B8" s="14" t="s">
        <v>20</v>
      </c>
      <c r="C8" s="14" t="s">
        <v>21</v>
      </c>
      <c r="Q8" s="19" t="s">
        <v>24</v>
      </c>
      <c r="R8" s="19"/>
    </row>
    <row r="9" spans="1:22" x14ac:dyDescent="0.25">
      <c r="B9" s="6">
        <v>142</v>
      </c>
      <c r="C9" s="7">
        <v>6.28</v>
      </c>
      <c r="Q9" s="16" t="s">
        <v>25</v>
      </c>
      <c r="R9" s="16">
        <v>0.80133827059860063</v>
      </c>
    </row>
    <row r="10" spans="1:22" x14ac:dyDescent="0.25">
      <c r="B10" s="6">
        <v>138</v>
      </c>
      <c r="C10" s="7">
        <v>5.86</v>
      </c>
      <c r="Q10" s="16" t="s">
        <v>26</v>
      </c>
      <c r="R10" s="16">
        <v>0.64214302392595601</v>
      </c>
    </row>
    <row r="11" spans="1:22" x14ac:dyDescent="0.25">
      <c r="B11" s="6">
        <v>165</v>
      </c>
      <c r="C11" s="7">
        <v>6.42</v>
      </c>
      <c r="Q11" s="16" t="s">
        <v>27</v>
      </c>
      <c r="R11" s="16">
        <v>0.59741090191670054</v>
      </c>
    </row>
    <row r="12" spans="1:22" x14ac:dyDescent="0.25">
      <c r="B12" s="6">
        <v>112</v>
      </c>
      <c r="C12" s="7">
        <v>5</v>
      </c>
      <c r="Q12" s="16" t="s">
        <v>28</v>
      </c>
      <c r="R12" s="16">
        <v>0.29423629323714157</v>
      </c>
    </row>
    <row r="13" spans="1:22" ht="15.75" thickBot="1" x14ac:dyDescent="0.3">
      <c r="B13" s="6">
        <v>152</v>
      </c>
      <c r="C13" s="7">
        <v>6.48</v>
      </c>
      <c r="Q13" s="17" t="s">
        <v>29</v>
      </c>
      <c r="R13" s="17">
        <v>10</v>
      </c>
    </row>
    <row r="14" spans="1:22" x14ac:dyDescent="0.25">
      <c r="B14" s="6">
        <v>148</v>
      </c>
      <c r="C14" s="7">
        <v>6.39</v>
      </c>
    </row>
    <row r="15" spans="1:22" ht="15.75" thickBot="1" x14ac:dyDescent="0.3">
      <c r="B15" s="6">
        <v>142</v>
      </c>
      <c r="C15" s="7">
        <v>6.31</v>
      </c>
      <c r="Q15" t="s">
        <v>30</v>
      </c>
    </row>
    <row r="16" spans="1:22" x14ac:dyDescent="0.25">
      <c r="B16" s="6">
        <v>124</v>
      </c>
      <c r="C16" s="7">
        <v>6.2</v>
      </c>
      <c r="Q16" s="18"/>
      <c r="R16" s="18" t="s">
        <v>35</v>
      </c>
      <c r="S16" s="18" t="s">
        <v>36</v>
      </c>
      <c r="T16" s="18" t="s">
        <v>37</v>
      </c>
      <c r="U16" s="18" t="s">
        <v>38</v>
      </c>
      <c r="V16" s="18" t="s">
        <v>39</v>
      </c>
    </row>
    <row r="17" spans="2:25" x14ac:dyDescent="0.25">
      <c r="B17" s="6">
        <v>172</v>
      </c>
      <c r="C17" s="7">
        <v>6.51</v>
      </c>
      <c r="Q17" s="16" t="s">
        <v>31</v>
      </c>
      <c r="R17" s="16">
        <v>1</v>
      </c>
      <c r="S17" s="16">
        <v>1.2428100299365341</v>
      </c>
      <c r="T17" s="16">
        <v>1.2428100299365341</v>
      </c>
      <c r="U17" s="16">
        <v>14.355299840081148</v>
      </c>
      <c r="V17" s="16">
        <v>5.3206305261456815E-3</v>
      </c>
    </row>
    <row r="18" spans="2:25" x14ac:dyDescent="0.25">
      <c r="B18" s="6">
        <v>169</v>
      </c>
      <c r="C18" s="7">
        <v>6.52</v>
      </c>
      <c r="Q18" s="16" t="s">
        <v>32</v>
      </c>
      <c r="R18" s="16">
        <v>8</v>
      </c>
      <c r="S18" s="16">
        <v>0.69259997006346541</v>
      </c>
      <c r="T18" s="16">
        <v>8.6574996257933176E-2</v>
      </c>
      <c r="U18" s="16"/>
      <c r="V18" s="16"/>
    </row>
    <row r="19" spans="2:25" ht="15.75" thickBot="1" x14ac:dyDescent="0.3">
      <c r="Q19" s="17" t="s">
        <v>33</v>
      </c>
      <c r="R19" s="17">
        <v>9</v>
      </c>
      <c r="S19" s="17">
        <v>1.9354099999999996</v>
      </c>
      <c r="T19" s="17"/>
      <c r="U19" s="17"/>
      <c r="V19" s="17"/>
    </row>
    <row r="20" spans="2:25" ht="15.75" thickBot="1" x14ac:dyDescent="0.3"/>
    <row r="21" spans="2:25" x14ac:dyDescent="0.25">
      <c r="Q21" s="18"/>
      <c r="R21" s="18" t="s">
        <v>40</v>
      </c>
      <c r="S21" s="18" t="s">
        <v>28</v>
      </c>
      <c r="T21" s="18" t="s">
        <v>41</v>
      </c>
      <c r="U21" s="18" t="s">
        <v>42</v>
      </c>
      <c r="V21" s="18" t="s">
        <v>43</v>
      </c>
      <c r="W21" s="18" t="s">
        <v>44</v>
      </c>
      <c r="X21" s="18" t="s">
        <v>45</v>
      </c>
      <c r="Y21" s="18" t="s">
        <v>46</v>
      </c>
    </row>
    <row r="22" spans="2:25" x14ac:dyDescent="0.25">
      <c r="Q22" s="16" t="s">
        <v>34</v>
      </c>
      <c r="R22" s="16">
        <v>3.3731331577056647</v>
      </c>
      <c r="S22" s="16">
        <v>0.75109745745533352</v>
      </c>
      <c r="T22" s="16">
        <v>4.4909393903869779</v>
      </c>
      <c r="U22" s="16">
        <v>2.0262305885203739E-3</v>
      </c>
      <c r="V22" s="16">
        <v>1.6410993148723296</v>
      </c>
      <c r="W22" s="16">
        <v>5.1051670005389997</v>
      </c>
      <c r="X22" s="16">
        <v>1.6410993148723296</v>
      </c>
      <c r="Y22" s="16">
        <v>5.1051670005389997</v>
      </c>
    </row>
    <row r="23" spans="2:25" ht="15.75" thickBot="1" x14ac:dyDescent="0.3">
      <c r="Q23" s="17" t="s">
        <v>47</v>
      </c>
      <c r="R23" s="17">
        <v>1.9288707939168957E-2</v>
      </c>
      <c r="S23" s="17">
        <v>5.0909285659507253E-3</v>
      </c>
      <c r="T23" s="17">
        <v>3.7888388511628648</v>
      </c>
      <c r="U23" s="17">
        <v>5.3206305261456902E-3</v>
      </c>
      <c r="V23" s="17">
        <v>7.5490056140575627E-3</v>
      </c>
      <c r="W23" s="17">
        <v>3.102841026428035E-2</v>
      </c>
      <c r="X23" s="17">
        <v>7.5490056140575627E-3</v>
      </c>
      <c r="Y23" s="17">
        <v>3.102841026428035E-2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7"/>
  <sheetViews>
    <sheetView workbookViewId="0">
      <selection activeCell="J11" sqref="J11"/>
    </sheetView>
  </sheetViews>
  <sheetFormatPr defaultRowHeight="15" x14ac:dyDescent="0.25"/>
  <cols>
    <col min="2" max="6" width="14.5703125" customWidth="1"/>
    <col min="8" max="8" width="31.85546875" customWidth="1"/>
    <col min="9" max="9" width="13.140625" customWidth="1"/>
    <col min="10" max="10" width="11.42578125" customWidth="1"/>
    <col min="11" max="11" width="14.7109375" customWidth="1"/>
    <col min="12" max="12" width="13.140625" customWidth="1"/>
    <col min="13" max="14" width="13" customWidth="1"/>
    <col min="15" max="15" width="11.28515625" customWidth="1"/>
    <col min="16" max="16" width="11.5703125" customWidth="1"/>
  </cols>
  <sheetData>
    <row r="1" spans="1:13" x14ac:dyDescent="0.25">
      <c r="A1" s="1" t="s">
        <v>0</v>
      </c>
    </row>
    <row r="2" spans="1:13" x14ac:dyDescent="0.25">
      <c r="A2" t="s">
        <v>10</v>
      </c>
    </row>
    <row r="3" spans="1:13" x14ac:dyDescent="0.25">
      <c r="A3" s="9" t="s">
        <v>23</v>
      </c>
      <c r="H3" t="s">
        <v>99</v>
      </c>
    </row>
    <row r="4" spans="1:13" ht="15.75" thickBot="1" x14ac:dyDescent="0.3">
      <c r="A4" t="s">
        <v>11</v>
      </c>
    </row>
    <row r="5" spans="1:13" x14ac:dyDescent="0.25">
      <c r="A5" t="s">
        <v>12</v>
      </c>
      <c r="H5" s="19" t="s">
        <v>24</v>
      </c>
      <c r="I5" s="19"/>
    </row>
    <row r="6" spans="1:13" x14ac:dyDescent="0.25">
      <c r="A6" s="2" t="s">
        <v>13</v>
      </c>
      <c r="H6" s="16" t="s">
        <v>25</v>
      </c>
      <c r="I6" s="16">
        <v>0.98317661561962633</v>
      </c>
    </row>
    <row r="7" spans="1:13" ht="18" x14ac:dyDescent="0.35">
      <c r="A7" s="2" t="s">
        <v>14</v>
      </c>
      <c r="H7" s="16" t="s">
        <v>26</v>
      </c>
      <c r="I7" s="16">
        <v>0.96663625750126247</v>
      </c>
    </row>
    <row r="8" spans="1:13" x14ac:dyDescent="0.25">
      <c r="H8" s="16" t="s">
        <v>27</v>
      </c>
      <c r="I8" s="16">
        <v>0.9575370550016068</v>
      </c>
    </row>
    <row r="9" spans="1:13" x14ac:dyDescent="0.25">
      <c r="A9" s="8"/>
      <c r="B9" s="8"/>
      <c r="C9" s="8"/>
      <c r="D9" s="8"/>
      <c r="E9" s="8"/>
      <c r="F9" s="8"/>
      <c r="G9" s="8"/>
      <c r="H9" s="16" t="s">
        <v>28</v>
      </c>
      <c r="I9" s="16">
        <v>741.90899550360677</v>
      </c>
    </row>
    <row r="10" spans="1:13" ht="15.75" thickBot="1" x14ac:dyDescent="0.3">
      <c r="A10" s="8"/>
      <c r="B10" s="10"/>
      <c r="C10" s="10"/>
      <c r="D10" s="10"/>
      <c r="E10" s="10"/>
      <c r="F10" s="10"/>
      <c r="G10" s="8"/>
      <c r="H10" s="17" t="s">
        <v>29</v>
      </c>
      <c r="I10" s="17">
        <v>15</v>
      </c>
    </row>
    <row r="11" spans="1:13" ht="45" x14ac:dyDescent="0.25">
      <c r="A11" s="8"/>
      <c r="B11" s="15" t="s">
        <v>15</v>
      </c>
      <c r="C11" s="15" t="s">
        <v>16</v>
      </c>
      <c r="D11" s="15" t="s">
        <v>17</v>
      </c>
      <c r="E11" s="15" t="s">
        <v>18</v>
      </c>
      <c r="F11" s="15" t="s">
        <v>19</v>
      </c>
      <c r="G11" s="8"/>
    </row>
    <row r="12" spans="1:13" ht="15.75" thickBot="1" x14ac:dyDescent="0.3">
      <c r="A12" s="8"/>
      <c r="B12" s="11">
        <v>1</v>
      </c>
      <c r="C12" s="11">
        <v>7800</v>
      </c>
      <c r="D12" s="11">
        <v>12</v>
      </c>
      <c r="E12" s="11">
        <v>90</v>
      </c>
      <c r="F12" s="7">
        <v>10</v>
      </c>
      <c r="G12" s="8"/>
      <c r="H12" t="s">
        <v>30</v>
      </c>
    </row>
    <row r="13" spans="1:13" x14ac:dyDescent="0.25">
      <c r="A13" s="8"/>
      <c r="B13" s="11">
        <v>2</v>
      </c>
      <c r="C13" s="11">
        <v>10500</v>
      </c>
      <c r="D13" s="11">
        <v>20</v>
      </c>
      <c r="E13" s="11">
        <v>150</v>
      </c>
      <c r="F13" s="7">
        <v>17.100000000000001</v>
      </c>
      <c r="G13" s="8"/>
      <c r="H13" s="18"/>
      <c r="I13" s="18" t="s">
        <v>35</v>
      </c>
      <c r="J13" s="18" t="s">
        <v>36</v>
      </c>
      <c r="K13" s="18" t="s">
        <v>37</v>
      </c>
      <c r="L13" s="18" t="s">
        <v>38</v>
      </c>
      <c r="M13" s="18" t="s">
        <v>39</v>
      </c>
    </row>
    <row r="14" spans="1:13" x14ac:dyDescent="0.25">
      <c r="A14" s="8"/>
      <c r="B14" s="11">
        <v>3</v>
      </c>
      <c r="C14" s="11">
        <v>5700</v>
      </c>
      <c r="D14" s="11">
        <v>11</v>
      </c>
      <c r="E14" s="11">
        <v>100</v>
      </c>
      <c r="F14" s="7">
        <v>10.5</v>
      </c>
      <c r="G14" s="8"/>
      <c r="H14" s="16" t="s">
        <v>31</v>
      </c>
      <c r="I14" s="16">
        <v>3</v>
      </c>
      <c r="J14" s="16">
        <v>175421281.46629912</v>
      </c>
      <c r="K14" s="16">
        <v>58473760.488766372</v>
      </c>
      <c r="L14" s="16">
        <v>106.2330745510765</v>
      </c>
      <c r="M14" s="16">
        <v>2.1006791626157026E-8</v>
      </c>
    </row>
    <row r="15" spans="1:13" x14ac:dyDescent="0.25">
      <c r="A15" s="8"/>
      <c r="B15" s="11">
        <v>4</v>
      </c>
      <c r="C15" s="11">
        <v>12000</v>
      </c>
      <c r="D15" s="11">
        <v>30</v>
      </c>
      <c r="E15" s="11">
        <v>180</v>
      </c>
      <c r="F15" s="7">
        <v>20.8</v>
      </c>
      <c r="G15" s="8"/>
      <c r="H15" s="16" t="s">
        <v>32</v>
      </c>
      <c r="I15" s="16">
        <v>11</v>
      </c>
      <c r="J15" s="16">
        <v>6054718.5337008787</v>
      </c>
      <c r="K15" s="16">
        <v>550428.95760917081</v>
      </c>
      <c r="L15" s="16"/>
      <c r="M15" s="16"/>
    </row>
    <row r="16" spans="1:13" ht="15.75" thickBot="1" x14ac:dyDescent="0.3">
      <c r="A16" s="8"/>
      <c r="B16" s="11">
        <v>5</v>
      </c>
      <c r="C16" s="11">
        <v>8100</v>
      </c>
      <c r="D16" s="11">
        <v>15</v>
      </c>
      <c r="E16" s="11">
        <v>120</v>
      </c>
      <c r="F16" s="7">
        <v>12.4</v>
      </c>
      <c r="G16" s="8"/>
      <c r="H16" s="17" t="s">
        <v>33</v>
      </c>
      <c r="I16" s="17">
        <v>14</v>
      </c>
      <c r="J16" s="17">
        <v>181476000</v>
      </c>
      <c r="K16" s="17"/>
      <c r="L16" s="17"/>
      <c r="M16" s="17"/>
    </row>
    <row r="17" spans="1:16" ht="15.75" thickBot="1" x14ac:dyDescent="0.3">
      <c r="A17" s="8"/>
      <c r="B17" s="11">
        <v>6</v>
      </c>
      <c r="C17" s="11">
        <v>9600</v>
      </c>
      <c r="D17" s="11">
        <v>17</v>
      </c>
      <c r="E17" s="11">
        <v>90</v>
      </c>
      <c r="F17" s="7">
        <v>15.7</v>
      </c>
      <c r="G17" s="8"/>
    </row>
    <row r="18" spans="1:16" x14ac:dyDescent="0.25">
      <c r="A18" s="8"/>
      <c r="B18" s="11">
        <v>7</v>
      </c>
      <c r="C18" s="11">
        <v>12900</v>
      </c>
      <c r="D18" s="11">
        <v>27</v>
      </c>
      <c r="E18" s="11">
        <v>200</v>
      </c>
      <c r="F18" s="7">
        <v>23.2</v>
      </c>
      <c r="G18" s="8"/>
      <c r="H18" s="18"/>
      <c r="I18" s="18" t="s">
        <v>40</v>
      </c>
      <c r="J18" s="18" t="s">
        <v>28</v>
      </c>
      <c r="K18" s="18" t="s">
        <v>41</v>
      </c>
      <c r="L18" s="18" t="s">
        <v>42</v>
      </c>
      <c r="M18" s="18" t="s">
        <v>43</v>
      </c>
      <c r="N18" s="18" t="s">
        <v>44</v>
      </c>
      <c r="O18" s="18" t="s">
        <v>45</v>
      </c>
      <c r="P18" s="18" t="s">
        <v>46</v>
      </c>
    </row>
    <row r="19" spans="1:16" x14ac:dyDescent="0.25">
      <c r="A19" s="8"/>
      <c r="B19" s="11">
        <v>8</v>
      </c>
      <c r="C19" s="11">
        <v>6600</v>
      </c>
      <c r="D19" s="11">
        <v>13</v>
      </c>
      <c r="E19" s="11">
        <v>100</v>
      </c>
      <c r="F19" s="7">
        <v>12.1</v>
      </c>
      <c r="G19" s="8"/>
      <c r="H19" s="16" t="s">
        <v>34</v>
      </c>
      <c r="I19" s="16">
        <v>2170.2460502334256</v>
      </c>
      <c r="J19" s="16">
        <v>975.10166815044147</v>
      </c>
      <c r="K19" s="16">
        <v>2.2256613039642485</v>
      </c>
      <c r="L19" s="16">
        <v>4.7888660238879839E-2</v>
      </c>
      <c r="M19" s="16">
        <v>24.061749053702442</v>
      </c>
      <c r="N19" s="16">
        <v>4316.4303514131489</v>
      </c>
      <c r="O19" s="16">
        <v>24.061749053702442</v>
      </c>
      <c r="P19" s="16">
        <v>4316.4303514131489</v>
      </c>
    </row>
    <row r="20" spans="1:16" x14ac:dyDescent="0.25">
      <c r="A20" s="8"/>
      <c r="B20" s="11">
        <v>9</v>
      </c>
      <c r="C20" s="11">
        <v>19500</v>
      </c>
      <c r="D20" s="11">
        <v>55</v>
      </c>
      <c r="E20" s="11">
        <v>320</v>
      </c>
      <c r="F20" s="7">
        <v>26.3</v>
      </c>
      <c r="G20" s="8"/>
      <c r="H20" s="16" t="s">
        <v>47</v>
      </c>
      <c r="I20" s="16">
        <v>156.38747255207005</v>
      </c>
      <c r="J20" s="16">
        <v>55.259821000667181</v>
      </c>
      <c r="K20" s="16">
        <v>2.8300394340796347</v>
      </c>
      <c r="L20" s="16">
        <v>1.6370999946707373E-2</v>
      </c>
      <c r="M20" s="16">
        <v>34.761426580281324</v>
      </c>
      <c r="N20" s="16">
        <v>278.01351852385881</v>
      </c>
      <c r="O20" s="16">
        <v>34.761426580281324</v>
      </c>
      <c r="P20" s="16">
        <v>278.01351852385881</v>
      </c>
    </row>
    <row r="21" spans="1:16" x14ac:dyDescent="0.25">
      <c r="A21" s="8"/>
      <c r="B21" s="11">
        <v>10</v>
      </c>
      <c r="C21" s="11">
        <v>15600</v>
      </c>
      <c r="D21" s="11">
        <v>45</v>
      </c>
      <c r="E21" s="11">
        <v>220</v>
      </c>
      <c r="F21" s="7">
        <v>24.8</v>
      </c>
      <c r="G21" s="8"/>
      <c r="H21" s="16" t="s">
        <v>100</v>
      </c>
      <c r="I21" s="16">
        <v>12.835028927222584</v>
      </c>
      <c r="J21" s="16">
        <v>9.840174264166345</v>
      </c>
      <c r="K21" s="16">
        <v>1.3043497587194368</v>
      </c>
      <c r="L21" s="16">
        <v>0.21874586192292195</v>
      </c>
      <c r="M21" s="16">
        <v>-8.8230486009231974</v>
      </c>
      <c r="N21" s="16">
        <v>34.493106455368363</v>
      </c>
      <c r="O21" s="16">
        <v>-8.8230486009231974</v>
      </c>
      <c r="P21" s="16">
        <v>34.493106455368363</v>
      </c>
    </row>
    <row r="22" spans="1:16" ht="15.75" thickBot="1" x14ac:dyDescent="0.3">
      <c r="A22" s="8"/>
      <c r="B22" s="11">
        <v>11</v>
      </c>
      <c r="C22" s="11">
        <v>11400</v>
      </c>
      <c r="D22" s="11">
        <v>29</v>
      </c>
      <c r="E22" s="11">
        <v>170</v>
      </c>
      <c r="F22" s="7">
        <v>20.5</v>
      </c>
      <c r="G22" s="8"/>
      <c r="H22" s="17" t="s">
        <v>101</v>
      </c>
      <c r="I22" s="17">
        <v>160.18857509422119</v>
      </c>
      <c r="J22" s="17">
        <v>103.27385620069381</v>
      </c>
      <c r="K22" s="17">
        <v>1.5511048099426448</v>
      </c>
      <c r="L22" s="17">
        <v>0.14915404221405967</v>
      </c>
      <c r="M22" s="17">
        <v>-67.115649828943731</v>
      </c>
      <c r="N22" s="17">
        <v>387.49280001738612</v>
      </c>
      <c r="O22" s="17">
        <v>-67.115649828943731</v>
      </c>
      <c r="P22" s="17">
        <v>387.49280001738612</v>
      </c>
    </row>
    <row r="23" spans="1:16" x14ac:dyDescent="0.25">
      <c r="A23" s="8"/>
      <c r="B23" s="11">
        <v>12</v>
      </c>
      <c r="C23" s="11">
        <v>9000</v>
      </c>
      <c r="D23" s="11">
        <v>15</v>
      </c>
      <c r="E23" s="11">
        <v>145</v>
      </c>
      <c r="F23" s="7">
        <v>13.8</v>
      </c>
      <c r="G23" s="8"/>
    </row>
    <row r="24" spans="1:16" x14ac:dyDescent="0.25">
      <c r="A24" s="8"/>
      <c r="B24" s="11">
        <v>13</v>
      </c>
      <c r="C24" s="11">
        <v>10800</v>
      </c>
      <c r="D24" s="11">
        <v>24</v>
      </c>
      <c r="E24" s="11">
        <v>170</v>
      </c>
      <c r="F24" s="7">
        <v>16.2</v>
      </c>
      <c r="G24" s="8"/>
    </row>
    <row r="25" spans="1:16" x14ac:dyDescent="0.25">
      <c r="A25" s="8"/>
      <c r="B25" s="11">
        <v>14</v>
      </c>
      <c r="C25" s="11">
        <v>9900</v>
      </c>
      <c r="D25" s="11">
        <v>22</v>
      </c>
      <c r="E25" s="11">
        <v>130</v>
      </c>
      <c r="F25" s="7">
        <v>15.4</v>
      </c>
      <c r="G25" s="8"/>
    </row>
    <row r="26" spans="1:16" x14ac:dyDescent="0.25">
      <c r="B26" s="11">
        <v>15</v>
      </c>
      <c r="C26" s="11">
        <v>7200</v>
      </c>
      <c r="D26" s="11">
        <v>11</v>
      </c>
      <c r="E26" s="11">
        <v>120</v>
      </c>
      <c r="F26" s="7">
        <v>13.1</v>
      </c>
    </row>
    <row r="27" spans="1:16" x14ac:dyDescent="0.25">
      <c r="B27" s="12"/>
      <c r="C27" s="13"/>
      <c r="D27" s="13"/>
      <c r="E27" s="13"/>
      <c r="F27" s="13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workbookViewId="0">
      <selection activeCell="I19" sqref="I19"/>
    </sheetView>
  </sheetViews>
  <sheetFormatPr defaultRowHeight="15" x14ac:dyDescent="0.25"/>
  <cols>
    <col min="1" max="1" width="13.28515625" customWidth="1"/>
  </cols>
  <sheetData>
    <row r="1" spans="1:2" ht="21" x14ac:dyDescent="0.35">
      <c r="A1" s="24" t="s">
        <v>57</v>
      </c>
      <c r="B1" s="25"/>
    </row>
    <row r="4" spans="1:2" x14ac:dyDescent="0.25">
      <c r="A4" t="s">
        <v>58</v>
      </c>
    </row>
    <row r="7" spans="1:2" x14ac:dyDescent="0.25">
      <c r="A7" t="s">
        <v>59</v>
      </c>
    </row>
    <row r="11" spans="1:2" x14ac:dyDescent="0.25">
      <c r="A11" t="s">
        <v>60</v>
      </c>
    </row>
    <row r="15" spans="1:2" x14ac:dyDescent="0.25">
      <c r="A15" t="s">
        <v>61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jednoduchá LR 1</vt:lpstr>
      <vt:lpstr>jednoduchá LR 2</vt:lpstr>
      <vt:lpstr>vícenásobná LR</vt:lpstr>
      <vt:lpstr>Vzorce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Kiszova</dc:creator>
  <cp:lastModifiedBy>maz0001</cp:lastModifiedBy>
  <dcterms:created xsi:type="dcterms:W3CDTF">2015-10-01T09:07:36Z</dcterms:created>
  <dcterms:modified xsi:type="dcterms:W3CDTF">2021-10-07T07:12:34Z</dcterms:modified>
</cp:coreProperties>
</file>