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Work\бюджетирование\analytical work\students\new4\"/>
    </mc:Choice>
  </mc:AlternateContent>
  <xr:revisionPtr revIDLastSave="0" documentId="13_ncr:1_{62FD3D3E-F6FE-4155-8644-05C616573D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in" sheetId="1" r:id="rId1"/>
    <sheet name="Main without difference" sheetId="2" r:id="rId2"/>
    <sheet name="Lis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TRvig0ysV2hnfogpmqPDge6kDxbS1hxoYyPJA72BpzU="/>
    </ext>
  </extLst>
</workbook>
</file>

<file path=xl/calcChain.xml><?xml version="1.0" encoding="utf-8"?>
<calcChain xmlns="http://schemas.openxmlformats.org/spreadsheetml/2006/main">
  <c r="K270" i="1" l="1"/>
  <c r="J270" i="1"/>
  <c r="J269" i="1"/>
  <c r="J265" i="1"/>
  <c r="J261" i="1"/>
  <c r="J258" i="1"/>
  <c r="J257" i="1"/>
  <c r="H270" i="1"/>
  <c r="H269" i="1"/>
  <c r="H268" i="1"/>
  <c r="H267" i="1"/>
  <c r="H265" i="1"/>
  <c r="H264" i="1"/>
  <c r="H261" i="1"/>
  <c r="H260" i="1"/>
  <c r="H258" i="1"/>
  <c r="H257" i="1"/>
  <c r="I234" i="1"/>
  <c r="I232" i="1"/>
  <c r="I229" i="1"/>
  <c r="I228" i="1"/>
  <c r="I226" i="1"/>
  <c r="I225" i="1"/>
  <c r="I224" i="1"/>
  <c r="I220" i="1"/>
  <c r="I219" i="1"/>
  <c r="I218" i="1"/>
  <c r="I217" i="1"/>
  <c r="I212" i="1"/>
  <c r="L101" i="1"/>
  <c r="I211" i="1"/>
  <c r="I200" i="1"/>
  <c r="H196" i="1"/>
  <c r="H195" i="1"/>
  <c r="H191" i="1"/>
  <c r="H190" i="1"/>
  <c r="H189" i="1"/>
  <c r="I188" i="1"/>
  <c r="H188" i="1"/>
  <c r="H186" i="1"/>
  <c r="K183" i="1"/>
  <c r="I183" i="1"/>
  <c r="H183" i="1"/>
  <c r="H181" i="1"/>
  <c r="J180" i="1"/>
  <c r="I176" i="1"/>
  <c r="H176" i="1"/>
  <c r="H174" i="1"/>
  <c r="J263" i="1"/>
  <c r="H266" i="1"/>
  <c r="K193" i="3"/>
  <c r="F185" i="3"/>
  <c r="E185" i="3"/>
  <c r="D185" i="3"/>
  <c r="C185" i="3"/>
  <c r="D183" i="3"/>
  <c r="F175" i="3"/>
  <c r="F170" i="3"/>
  <c r="E170" i="3"/>
  <c r="D170" i="3"/>
  <c r="C170" i="3"/>
  <c r="F169" i="3"/>
  <c r="E169" i="3"/>
  <c r="D169" i="3"/>
  <c r="C169" i="3"/>
  <c r="C157" i="3"/>
  <c r="C140" i="3"/>
  <c r="C167" i="3" s="1"/>
  <c r="D134" i="3"/>
  <c r="F123" i="3"/>
  <c r="C117" i="3"/>
  <c r="F94" i="3"/>
  <c r="E94" i="3"/>
  <c r="D94" i="3"/>
  <c r="C94" i="3"/>
  <c r="F92" i="3"/>
  <c r="E92" i="3"/>
  <c r="D92" i="3"/>
  <c r="C92" i="3"/>
  <c r="F63" i="3"/>
  <c r="F66" i="3" s="1"/>
  <c r="F81" i="3" s="1"/>
  <c r="E63" i="3"/>
  <c r="E66" i="3" s="1"/>
  <c r="E81" i="3" s="1"/>
  <c r="D63" i="3"/>
  <c r="D66" i="3" s="1"/>
  <c r="D81" i="3" s="1"/>
  <c r="C63" i="3"/>
  <c r="C66" i="3" s="1"/>
  <c r="C81" i="3" s="1"/>
  <c r="G52" i="3"/>
  <c r="F52" i="3"/>
  <c r="E52" i="3"/>
  <c r="D52" i="3"/>
  <c r="C52" i="3"/>
  <c r="G50" i="3"/>
  <c r="F50" i="3"/>
  <c r="E50" i="3"/>
  <c r="D50" i="3"/>
  <c r="C50" i="3"/>
  <c r="I37" i="3"/>
  <c r="H37" i="3"/>
  <c r="G37" i="3"/>
  <c r="F37" i="3"/>
  <c r="E37" i="3"/>
  <c r="D37" i="3"/>
  <c r="C37" i="3"/>
  <c r="C35" i="3"/>
  <c r="I31" i="3"/>
  <c r="H31" i="3"/>
  <c r="G31" i="3"/>
  <c r="F31" i="3"/>
  <c r="E31" i="3"/>
  <c r="D31" i="3"/>
  <c r="C31" i="3"/>
  <c r="C18" i="3"/>
  <c r="I16" i="3"/>
  <c r="F16" i="3"/>
  <c r="F17" i="3" s="1"/>
  <c r="E16" i="3"/>
  <c r="F18" i="3" s="1"/>
  <c r="D16" i="3"/>
  <c r="E18" i="3" s="1"/>
  <c r="C16" i="3"/>
  <c r="I15" i="3"/>
  <c r="H15" i="3"/>
  <c r="G15" i="3"/>
  <c r="H6" i="3"/>
  <c r="I6" i="3" s="1"/>
  <c r="F6" i="3"/>
  <c r="F134" i="3" s="1"/>
  <c r="E6" i="3"/>
  <c r="D6" i="3"/>
  <c r="E121" i="3" s="1"/>
  <c r="C6" i="3"/>
  <c r="C134" i="3" s="1"/>
  <c r="H4" i="3"/>
  <c r="I4" i="3" s="1"/>
  <c r="G4" i="3"/>
  <c r="G6" i="3" s="1"/>
  <c r="P210" i="2"/>
  <c r="K202" i="2"/>
  <c r="J202" i="2"/>
  <c r="I202" i="2"/>
  <c r="H202" i="2"/>
  <c r="I200" i="2"/>
  <c r="H194" i="2"/>
  <c r="K192" i="2"/>
  <c r="K187" i="2"/>
  <c r="J187" i="2"/>
  <c r="I187" i="2"/>
  <c r="H187" i="2"/>
  <c r="K186" i="2"/>
  <c r="J186" i="2"/>
  <c r="I186" i="2"/>
  <c r="H186" i="2"/>
  <c r="J179" i="2"/>
  <c r="K179" i="2" s="1"/>
  <c r="H174" i="2"/>
  <c r="H157" i="2"/>
  <c r="H184" i="2" s="1"/>
  <c r="J151" i="2"/>
  <c r="H134" i="2"/>
  <c r="H177" i="2" s="1"/>
  <c r="K111" i="2"/>
  <c r="J111" i="2"/>
  <c r="I111" i="2"/>
  <c r="H111" i="2"/>
  <c r="L111" i="2" s="1"/>
  <c r="K109" i="2"/>
  <c r="J109" i="2"/>
  <c r="I109" i="2"/>
  <c r="H109" i="2"/>
  <c r="L109" i="2" s="1"/>
  <c r="J83" i="2"/>
  <c r="J98" i="2" s="1"/>
  <c r="K80" i="2"/>
  <c r="K83" i="2" s="1"/>
  <c r="K98" i="2" s="1"/>
  <c r="J80" i="2"/>
  <c r="I80" i="2"/>
  <c r="I83" i="2" s="1"/>
  <c r="I98" i="2" s="1"/>
  <c r="H80" i="2"/>
  <c r="L80" i="2" s="1"/>
  <c r="L83" i="2" s="1"/>
  <c r="L69" i="2"/>
  <c r="K69" i="2"/>
  <c r="J69" i="2"/>
  <c r="I69" i="2"/>
  <c r="H69" i="2"/>
  <c r="L67" i="2"/>
  <c r="K67" i="2"/>
  <c r="J67" i="2"/>
  <c r="I67" i="2"/>
  <c r="H67" i="2"/>
  <c r="N54" i="2"/>
  <c r="M54" i="2"/>
  <c r="L54" i="2"/>
  <c r="K54" i="2"/>
  <c r="J54" i="2"/>
  <c r="I54" i="2"/>
  <c r="H54" i="2"/>
  <c r="H52" i="2"/>
  <c r="N50" i="2"/>
  <c r="N48" i="2"/>
  <c r="M48" i="2"/>
  <c r="L48" i="2"/>
  <c r="K48" i="2"/>
  <c r="J48" i="2"/>
  <c r="I48" i="2"/>
  <c r="H48" i="2"/>
  <c r="H35" i="2"/>
  <c r="N33" i="2"/>
  <c r="K33" i="2"/>
  <c r="M35" i="2" s="1"/>
  <c r="J33" i="2"/>
  <c r="K35" i="2" s="1"/>
  <c r="N32" i="2"/>
  <c r="M32" i="2"/>
  <c r="K32" i="2"/>
  <c r="J32" i="2"/>
  <c r="I32" i="2"/>
  <c r="H33" i="2" s="1"/>
  <c r="H32" i="2"/>
  <c r="M23" i="2"/>
  <c r="N23" i="2" s="1"/>
  <c r="K23" i="2"/>
  <c r="K140" i="2" s="1"/>
  <c r="J23" i="2"/>
  <c r="K139" i="2" s="1"/>
  <c r="K141" i="2" s="1"/>
  <c r="K176" i="2" s="1"/>
  <c r="I23" i="2"/>
  <c r="H23" i="2"/>
  <c r="H151" i="2" s="1"/>
  <c r="M21" i="2"/>
  <c r="N21" i="2" s="1"/>
  <c r="L21" i="2"/>
  <c r="K13" i="2"/>
  <c r="H13" i="2"/>
  <c r="K6" i="2"/>
  <c r="K15" i="2" s="1"/>
  <c r="H6" i="2"/>
  <c r="P210" i="1"/>
  <c r="H194" i="1" s="1"/>
  <c r="K202" i="1"/>
  <c r="J202" i="1"/>
  <c r="I202" i="1"/>
  <c r="H202" i="1"/>
  <c r="K192" i="1"/>
  <c r="K187" i="1"/>
  <c r="J187" i="1"/>
  <c r="I187" i="1"/>
  <c r="H187" i="1"/>
  <c r="K186" i="1"/>
  <c r="J186" i="1"/>
  <c r="I186" i="1"/>
  <c r="H157" i="1"/>
  <c r="H184" i="1" s="1"/>
  <c r="I151" i="1"/>
  <c r="H134" i="1"/>
  <c r="H177" i="1" s="1"/>
  <c r="K111" i="1"/>
  <c r="J111" i="1"/>
  <c r="I111" i="1"/>
  <c r="H111" i="1"/>
  <c r="K109" i="1"/>
  <c r="J109" i="1"/>
  <c r="I109" i="1"/>
  <c r="H109" i="1"/>
  <c r="I83" i="1"/>
  <c r="I98" i="1" s="1"/>
  <c r="K80" i="1"/>
  <c r="K83" i="1" s="1"/>
  <c r="K98" i="1" s="1"/>
  <c r="J80" i="1"/>
  <c r="J83" i="1" s="1"/>
  <c r="J98" i="1" s="1"/>
  <c r="I80" i="1"/>
  <c r="H80" i="1"/>
  <c r="H83" i="1" s="1"/>
  <c r="H98" i="1" s="1"/>
  <c r="L69" i="1"/>
  <c r="K69" i="1"/>
  <c r="J69" i="1"/>
  <c r="I69" i="1"/>
  <c r="H69" i="1"/>
  <c r="L67" i="1"/>
  <c r="K67" i="1"/>
  <c r="J67" i="1"/>
  <c r="I67" i="1"/>
  <c r="H67" i="1"/>
  <c r="N54" i="1"/>
  <c r="M54" i="1"/>
  <c r="L54" i="1"/>
  <c r="K54" i="1"/>
  <c r="J54" i="1"/>
  <c r="I54" i="1"/>
  <c r="H54" i="1"/>
  <c r="H52" i="1"/>
  <c r="N50" i="1"/>
  <c r="N48" i="1"/>
  <c r="M48" i="1"/>
  <c r="L48" i="1"/>
  <c r="K48" i="1"/>
  <c r="J48" i="1"/>
  <c r="I48" i="1"/>
  <c r="H48" i="1"/>
  <c r="H35" i="1"/>
  <c r="N33" i="1"/>
  <c r="J33" i="1"/>
  <c r="K35" i="1" s="1"/>
  <c r="M32" i="1"/>
  <c r="K33" i="1" s="1"/>
  <c r="M35" i="1" s="1"/>
  <c r="K32" i="1"/>
  <c r="J32" i="1"/>
  <c r="I33" i="1" s="1"/>
  <c r="J35" i="1" s="1"/>
  <c r="I32" i="1"/>
  <c r="H32" i="1"/>
  <c r="K23" i="1"/>
  <c r="K140" i="1" s="1"/>
  <c r="J23" i="1"/>
  <c r="I23" i="1"/>
  <c r="J138" i="1" s="1"/>
  <c r="H23" i="1"/>
  <c r="M21" i="1"/>
  <c r="N21" i="1" s="1"/>
  <c r="N32" i="1" s="1"/>
  <c r="L21" i="1"/>
  <c r="L32" i="1" s="1"/>
  <c r="L34" i="1" s="1"/>
  <c r="K13" i="1"/>
  <c r="H13" i="1"/>
  <c r="C177" i="3" s="1"/>
  <c r="K6" i="1"/>
  <c r="K15" i="1" s="1"/>
  <c r="H6" i="1"/>
  <c r="H15" i="1" s="1"/>
  <c r="J179" i="1" l="1"/>
  <c r="K179" i="1" s="1"/>
  <c r="L186" i="1"/>
  <c r="L187" i="1"/>
  <c r="L23" i="1"/>
  <c r="L98" i="1"/>
  <c r="M23" i="1"/>
  <c r="N23" i="1" s="1"/>
  <c r="L111" i="1"/>
  <c r="E17" i="3"/>
  <c r="E19" i="3" s="1"/>
  <c r="E30" i="3" s="1"/>
  <c r="E32" i="3" s="1"/>
  <c r="F19" i="3"/>
  <c r="F30" i="3" s="1"/>
  <c r="F49" i="3" s="1"/>
  <c r="F51" i="3" s="1"/>
  <c r="D17" i="3"/>
  <c r="H18" i="3"/>
  <c r="G169" i="3"/>
  <c r="G170" i="3"/>
  <c r="F171" i="3" s="1"/>
  <c r="H179" i="1"/>
  <c r="I179" i="1"/>
  <c r="N34" i="1"/>
  <c r="M33" i="1"/>
  <c r="N35" i="1" s="1"/>
  <c r="H151" i="1"/>
  <c r="I137" i="1"/>
  <c r="H137" i="1"/>
  <c r="I34" i="1"/>
  <c r="K34" i="2"/>
  <c r="K36" i="2" s="1"/>
  <c r="K47" i="2" s="1"/>
  <c r="E162" i="3"/>
  <c r="F162" i="3" s="1"/>
  <c r="E163" i="3"/>
  <c r="C162" i="3"/>
  <c r="D162" i="3"/>
  <c r="J34" i="1"/>
  <c r="J36" i="1" s="1"/>
  <c r="J47" i="1" s="1"/>
  <c r="L109" i="1"/>
  <c r="I138" i="1"/>
  <c r="K188" i="1"/>
  <c r="K139" i="1"/>
  <c r="K141" i="1" s="1"/>
  <c r="K176" i="1" s="1"/>
  <c r="J139" i="1"/>
  <c r="J141" i="1" s="1"/>
  <c r="J176" i="1" s="1"/>
  <c r="J151" i="1"/>
  <c r="K34" i="1"/>
  <c r="K36" i="1" s="1"/>
  <c r="K47" i="1" s="1"/>
  <c r="H33" i="1"/>
  <c r="L80" i="1"/>
  <c r="L83" i="1" s="1"/>
  <c r="G134" i="3"/>
  <c r="G81" i="3"/>
  <c r="J188" i="1"/>
  <c r="K151" i="1"/>
  <c r="K142" i="1"/>
  <c r="I151" i="2"/>
  <c r="L151" i="2" s="1"/>
  <c r="I138" i="2"/>
  <c r="H15" i="2"/>
  <c r="L23" i="2"/>
  <c r="I211" i="2" s="1"/>
  <c r="L32" i="2"/>
  <c r="L34" i="2" s="1"/>
  <c r="I35" i="2"/>
  <c r="H34" i="2"/>
  <c r="H36" i="2" s="1"/>
  <c r="N34" i="2"/>
  <c r="M33" i="2"/>
  <c r="J138" i="2"/>
  <c r="I33" i="2"/>
  <c r="J34" i="2"/>
  <c r="H141" i="2"/>
  <c r="I17" i="3"/>
  <c r="H16" i="3"/>
  <c r="I18" i="3" s="1"/>
  <c r="H137" i="2"/>
  <c r="H176" i="2" s="1"/>
  <c r="H181" i="2" s="1"/>
  <c r="J139" i="2"/>
  <c r="K142" i="2"/>
  <c r="K151" i="2"/>
  <c r="J180" i="2"/>
  <c r="H179" i="2"/>
  <c r="I179" i="2"/>
  <c r="D18" i="3"/>
  <c r="C17" i="3"/>
  <c r="C19" i="3" s="1"/>
  <c r="G92" i="3"/>
  <c r="D121" i="3"/>
  <c r="H83" i="2"/>
  <c r="H98" i="2" s="1"/>
  <c r="L98" i="2" s="1"/>
  <c r="I137" i="2"/>
  <c r="I141" i="2" s="1"/>
  <c r="I176" i="2" s="1"/>
  <c r="L186" i="2"/>
  <c r="L187" i="2"/>
  <c r="E134" i="3"/>
  <c r="F122" i="3"/>
  <c r="F124" i="3" s="1"/>
  <c r="E122" i="3"/>
  <c r="E124" i="3" s="1"/>
  <c r="G63" i="3"/>
  <c r="G66" i="3" s="1"/>
  <c r="G94" i="3"/>
  <c r="C120" i="3"/>
  <c r="C124" i="3" s="1"/>
  <c r="G124" i="3" s="1"/>
  <c r="F125" i="3"/>
  <c r="C160" i="3"/>
  <c r="D120" i="3"/>
  <c r="D124" i="3" s="1"/>
  <c r="H141" i="1" l="1"/>
  <c r="M34" i="1"/>
  <c r="M36" i="1" s="1"/>
  <c r="M47" i="1" s="1"/>
  <c r="M49" i="1" s="1"/>
  <c r="K50" i="1" s="1"/>
  <c r="M52" i="1" s="1"/>
  <c r="D19" i="3"/>
  <c r="D30" i="3" s="1"/>
  <c r="D49" i="3" s="1"/>
  <c r="D51" i="3" s="1"/>
  <c r="D171" i="3"/>
  <c r="F32" i="3"/>
  <c r="E33" i="3" s="1"/>
  <c r="F35" i="3" s="1"/>
  <c r="E171" i="3"/>
  <c r="H17" i="3"/>
  <c r="H19" i="3" s="1"/>
  <c r="H30" i="3" s="1"/>
  <c r="H32" i="3" s="1"/>
  <c r="F33" i="3" s="1"/>
  <c r="H35" i="3" s="1"/>
  <c r="C171" i="3"/>
  <c r="E49" i="3"/>
  <c r="E51" i="3" s="1"/>
  <c r="F64" i="3"/>
  <c r="F82" i="3" s="1"/>
  <c r="F53" i="3"/>
  <c r="F54" i="3" s="1"/>
  <c r="F78" i="3" s="1"/>
  <c r="F172" i="3" s="1"/>
  <c r="H47" i="2"/>
  <c r="L36" i="2"/>
  <c r="L47" i="2" s="1"/>
  <c r="K49" i="1"/>
  <c r="K66" i="1"/>
  <c r="K68" i="1" s="1"/>
  <c r="K66" i="2"/>
  <c r="K68" i="2" s="1"/>
  <c r="K49" i="2"/>
  <c r="J141" i="2"/>
  <c r="J176" i="2" s="1"/>
  <c r="I34" i="2"/>
  <c r="I36" i="2" s="1"/>
  <c r="I47" i="2" s="1"/>
  <c r="J35" i="2"/>
  <c r="N35" i="2"/>
  <c r="N36" i="2" s="1"/>
  <c r="N47" i="2" s="1"/>
  <c r="N49" i="2" s="1"/>
  <c r="M34" i="2"/>
  <c r="M36" i="2" s="1"/>
  <c r="M47" i="2" s="1"/>
  <c r="M49" i="2" s="1"/>
  <c r="J66" i="1"/>
  <c r="J68" i="1" s="1"/>
  <c r="J49" i="1"/>
  <c r="E62" i="3"/>
  <c r="E77" i="3"/>
  <c r="D33" i="3"/>
  <c r="E35" i="3" s="1"/>
  <c r="I141" i="1"/>
  <c r="C30" i="3"/>
  <c r="G19" i="3"/>
  <c r="G30" i="3" s="1"/>
  <c r="F62" i="3"/>
  <c r="J36" i="2"/>
  <c r="J47" i="2" s="1"/>
  <c r="L188" i="1"/>
  <c r="L151" i="1"/>
  <c r="J188" i="2"/>
  <c r="K188" i="2"/>
  <c r="I188" i="2"/>
  <c r="H188" i="2"/>
  <c r="L188" i="2" s="1"/>
  <c r="I19" i="3"/>
  <c r="I30" i="3" s="1"/>
  <c r="I32" i="3" s="1"/>
  <c r="E53" i="3"/>
  <c r="I35" i="1"/>
  <c r="I36" i="1" s="1"/>
  <c r="I47" i="1" s="1"/>
  <c r="H34" i="1"/>
  <c r="H36" i="1" s="1"/>
  <c r="N36" i="1"/>
  <c r="N47" i="1" s="1"/>
  <c r="N49" i="1" s="1"/>
  <c r="D32" i="3" l="1"/>
  <c r="D77" i="3" s="1"/>
  <c r="G171" i="3"/>
  <c r="E54" i="3"/>
  <c r="E78" i="3" s="1"/>
  <c r="E172" i="3" s="1"/>
  <c r="E64" i="3"/>
  <c r="E82" i="3" s="1"/>
  <c r="F77" i="3"/>
  <c r="M50" i="2"/>
  <c r="N52" i="2" s="1"/>
  <c r="N51" i="2"/>
  <c r="N53" i="2" s="1"/>
  <c r="N55" i="2" s="1"/>
  <c r="N51" i="1"/>
  <c r="M50" i="1"/>
  <c r="E34" i="3"/>
  <c r="E36" i="3" s="1"/>
  <c r="E38" i="3" s="1"/>
  <c r="I49" i="1"/>
  <c r="I66" i="1"/>
  <c r="I68" i="1" s="1"/>
  <c r="K94" i="2"/>
  <c r="J50" i="2"/>
  <c r="K52" i="2" s="1"/>
  <c r="K79" i="2"/>
  <c r="L49" i="2"/>
  <c r="L66" i="2"/>
  <c r="J49" i="2"/>
  <c r="J66" i="2"/>
  <c r="J68" i="2" s="1"/>
  <c r="F65" i="3"/>
  <c r="F67" i="3" s="1"/>
  <c r="F173" i="3" s="1"/>
  <c r="F80" i="3"/>
  <c r="L141" i="2"/>
  <c r="J94" i="1"/>
  <c r="I50" i="1"/>
  <c r="J52" i="1" s="1"/>
  <c r="J79" i="1"/>
  <c r="K81" i="2"/>
  <c r="K99" i="2" s="1"/>
  <c r="K70" i="2"/>
  <c r="K71" i="2" s="1"/>
  <c r="K95" i="2" s="1"/>
  <c r="K189" i="2" s="1"/>
  <c r="H49" i="2"/>
  <c r="H66" i="2"/>
  <c r="H68" i="2" s="1"/>
  <c r="C33" i="3"/>
  <c r="D35" i="3" s="1"/>
  <c r="D34" i="3"/>
  <c r="D62" i="3"/>
  <c r="C49" i="3"/>
  <c r="C51" i="3" s="1"/>
  <c r="C32" i="3"/>
  <c r="M51" i="2"/>
  <c r="K50" i="2"/>
  <c r="M52" i="2" s="1"/>
  <c r="J50" i="1"/>
  <c r="K52" i="1" s="1"/>
  <c r="K79" i="1"/>
  <c r="K51" i="1"/>
  <c r="K94" i="1"/>
  <c r="L36" i="1"/>
  <c r="L47" i="1" s="1"/>
  <c r="H47" i="1"/>
  <c r="D64" i="3"/>
  <c r="D82" i="3" s="1"/>
  <c r="D53" i="3"/>
  <c r="D54" i="3" s="1"/>
  <c r="D78" i="3" s="1"/>
  <c r="D172" i="3" s="1"/>
  <c r="F34" i="3"/>
  <c r="F36" i="3" s="1"/>
  <c r="F38" i="3" s="1"/>
  <c r="E80" i="3"/>
  <c r="I34" i="3"/>
  <c r="H33" i="3"/>
  <c r="G49" i="3"/>
  <c r="G32" i="3"/>
  <c r="J81" i="1"/>
  <c r="J99" i="1" s="1"/>
  <c r="J70" i="1"/>
  <c r="J71" i="1"/>
  <c r="J95" i="1" s="1"/>
  <c r="J189" i="1" s="1"/>
  <c r="I49" i="2"/>
  <c r="I66" i="2"/>
  <c r="I68" i="2" s="1"/>
  <c r="L141" i="1"/>
  <c r="K71" i="1"/>
  <c r="K95" i="1" s="1"/>
  <c r="K189" i="1" s="1"/>
  <c r="K81" i="1"/>
  <c r="K99" i="1" s="1"/>
  <c r="K70" i="1"/>
  <c r="E65" i="3" l="1"/>
  <c r="E67" i="3" s="1"/>
  <c r="E173" i="3" s="1"/>
  <c r="F83" i="3"/>
  <c r="F159" i="3" s="1"/>
  <c r="F164" i="3" s="1"/>
  <c r="E83" i="3"/>
  <c r="E159" i="3" s="1"/>
  <c r="D36" i="3"/>
  <c r="D38" i="3" s="1"/>
  <c r="E144" i="3" s="1"/>
  <c r="L68" i="2"/>
  <c r="H71" i="2"/>
  <c r="H70" i="2"/>
  <c r="H81" i="2"/>
  <c r="J71" i="2"/>
  <c r="J95" i="2" s="1"/>
  <c r="J189" i="2" s="1"/>
  <c r="J81" i="2"/>
  <c r="J99" i="2" s="1"/>
  <c r="J70" i="2"/>
  <c r="K51" i="2"/>
  <c r="K53" i="2" s="1"/>
  <c r="K55" i="2" s="1"/>
  <c r="I81" i="1"/>
  <c r="I99" i="1" s="1"/>
  <c r="I70" i="1"/>
  <c r="I71" i="1" s="1"/>
  <c r="I95" i="1" s="1"/>
  <c r="I189" i="1" s="1"/>
  <c r="I81" i="2"/>
  <c r="I99" i="2" s="1"/>
  <c r="I70" i="2"/>
  <c r="I71" i="2" s="1"/>
  <c r="I95" i="2" s="1"/>
  <c r="I189" i="2" s="1"/>
  <c r="M53" i="2"/>
  <c r="M55" i="2" s="1"/>
  <c r="H79" i="2"/>
  <c r="H94" i="2"/>
  <c r="J51" i="1"/>
  <c r="J53" i="1" s="1"/>
  <c r="J55" i="1" s="1"/>
  <c r="J94" i="2"/>
  <c r="I50" i="2"/>
  <c r="J52" i="2" s="1"/>
  <c r="J79" i="2"/>
  <c r="J51" i="2"/>
  <c r="J53" i="2" s="1"/>
  <c r="J55" i="2" s="1"/>
  <c r="K97" i="2"/>
  <c r="K100" i="2" s="1"/>
  <c r="K82" i="2"/>
  <c r="K84" i="2" s="1"/>
  <c r="K190" i="2" s="1"/>
  <c r="I94" i="1"/>
  <c r="H50" i="1"/>
  <c r="I52" i="1" s="1"/>
  <c r="I79" i="1"/>
  <c r="I51" i="1"/>
  <c r="L49" i="1"/>
  <c r="L66" i="1"/>
  <c r="C64" i="3"/>
  <c r="C53" i="3"/>
  <c r="G53" i="3" s="1"/>
  <c r="G51" i="3"/>
  <c r="N52" i="1"/>
  <c r="M51" i="1"/>
  <c r="M53" i="1" s="1"/>
  <c r="M55" i="1" s="1"/>
  <c r="D65" i="3"/>
  <c r="D67" i="3" s="1"/>
  <c r="D173" i="3" s="1"/>
  <c r="D80" i="3"/>
  <c r="D83" i="3" s="1"/>
  <c r="D159" i="3" s="1"/>
  <c r="N53" i="1"/>
  <c r="N55" i="1" s="1"/>
  <c r="K53" i="1"/>
  <c r="K55" i="1" s="1"/>
  <c r="I79" i="2"/>
  <c r="I51" i="2"/>
  <c r="I53" i="2" s="1"/>
  <c r="I55" i="2" s="1"/>
  <c r="I94" i="2"/>
  <c r="H50" i="2"/>
  <c r="I52" i="2" s="1"/>
  <c r="I35" i="3"/>
  <c r="I36" i="3" s="1"/>
  <c r="I38" i="3" s="1"/>
  <c r="H34" i="3"/>
  <c r="H36" i="3" s="1"/>
  <c r="H38" i="3" s="1"/>
  <c r="F148" i="3"/>
  <c r="F146" i="3"/>
  <c r="G146" i="3" s="1"/>
  <c r="F166" i="3"/>
  <c r="H49" i="1"/>
  <c r="H66" i="1"/>
  <c r="H68" i="1" s="1"/>
  <c r="K97" i="1"/>
  <c r="K100" i="1" s="1"/>
  <c r="K82" i="1"/>
  <c r="K84" i="1" s="1"/>
  <c r="K190" i="1" s="1"/>
  <c r="C77" i="3"/>
  <c r="C62" i="3"/>
  <c r="C34" i="3"/>
  <c r="J97" i="1"/>
  <c r="J100" i="1" s="1"/>
  <c r="J82" i="1"/>
  <c r="J84" i="1" s="1"/>
  <c r="J190" i="1" s="1"/>
  <c r="E166" i="3"/>
  <c r="E145" i="3"/>
  <c r="F145" i="3"/>
  <c r="D144" i="3" l="1"/>
  <c r="D166" i="3"/>
  <c r="F147" i="3"/>
  <c r="G144" i="3"/>
  <c r="G77" i="3"/>
  <c r="J162" i="1"/>
  <c r="K162" i="1"/>
  <c r="H95" i="2"/>
  <c r="L71" i="2"/>
  <c r="H100" i="2"/>
  <c r="L94" i="2"/>
  <c r="K163" i="1"/>
  <c r="L163" i="1" s="1"/>
  <c r="K165" i="1"/>
  <c r="I53" i="1"/>
  <c r="I55" i="1" s="1"/>
  <c r="H51" i="2"/>
  <c r="E147" i="3"/>
  <c r="K165" i="2"/>
  <c r="K163" i="2"/>
  <c r="L163" i="2" s="1"/>
  <c r="H99" i="2"/>
  <c r="L99" i="2" s="1"/>
  <c r="L81" i="2"/>
  <c r="H79" i="1"/>
  <c r="H51" i="1"/>
  <c r="H94" i="1"/>
  <c r="I161" i="2"/>
  <c r="J161" i="2"/>
  <c r="J164" i="2" s="1"/>
  <c r="J183" i="2" s="1"/>
  <c r="K162" i="2"/>
  <c r="K164" i="2" s="1"/>
  <c r="K183" i="2" s="1"/>
  <c r="J162" i="2"/>
  <c r="I97" i="2"/>
  <c r="I100" i="2" s="1"/>
  <c r="I82" i="2"/>
  <c r="I84" i="2" s="1"/>
  <c r="I190" i="2" s="1"/>
  <c r="J82" i="2"/>
  <c r="J84" i="2" s="1"/>
  <c r="J190" i="2" s="1"/>
  <c r="J97" i="2"/>
  <c r="J100" i="2" s="1"/>
  <c r="G145" i="3"/>
  <c r="G34" i="3"/>
  <c r="C36" i="3"/>
  <c r="C82" i="3"/>
  <c r="G82" i="3" s="1"/>
  <c r="G64" i="3"/>
  <c r="C80" i="3"/>
  <c r="G80" i="3" s="1"/>
  <c r="G62" i="3"/>
  <c r="C65" i="3"/>
  <c r="L68" i="1"/>
  <c r="H81" i="1"/>
  <c r="H70" i="1"/>
  <c r="L70" i="1" s="1"/>
  <c r="C54" i="3"/>
  <c r="I82" i="1"/>
  <c r="I84" i="1" s="1"/>
  <c r="I190" i="1" s="1"/>
  <c r="I97" i="1"/>
  <c r="I100" i="1" s="1"/>
  <c r="H97" i="2"/>
  <c r="L79" i="2"/>
  <c r="H82" i="2"/>
  <c r="L70" i="2"/>
  <c r="K164" i="1" l="1"/>
  <c r="H84" i="2"/>
  <c r="L82" i="2"/>
  <c r="L51" i="1"/>
  <c r="H53" i="1"/>
  <c r="J161" i="1"/>
  <c r="J164" i="1" s="1"/>
  <c r="J183" i="1" s="1"/>
  <c r="I161" i="1"/>
  <c r="L100" i="2"/>
  <c r="L162" i="1"/>
  <c r="L97" i="2"/>
  <c r="C78" i="3"/>
  <c r="G54" i="3"/>
  <c r="H71" i="1"/>
  <c r="C38" i="3"/>
  <c r="G36" i="3"/>
  <c r="G65" i="3"/>
  <c r="C67" i="3"/>
  <c r="H99" i="1"/>
  <c r="L99" i="1" s="1"/>
  <c r="L81" i="1"/>
  <c r="H97" i="1"/>
  <c r="L97" i="1" s="1"/>
  <c r="L79" i="1"/>
  <c r="H82" i="1"/>
  <c r="L161" i="2"/>
  <c r="L162" i="2"/>
  <c r="L94" i="1"/>
  <c r="H53" i="2"/>
  <c r="L51" i="2"/>
  <c r="H189" i="2"/>
  <c r="L95" i="2"/>
  <c r="L189" i="2" s="1"/>
  <c r="L161" i="1" l="1"/>
  <c r="C172" i="3"/>
  <c r="G78" i="3"/>
  <c r="G172" i="3" s="1"/>
  <c r="C83" i="3"/>
  <c r="L101" i="2"/>
  <c r="L176" i="2"/>
  <c r="C166" i="3"/>
  <c r="C143" i="3"/>
  <c r="D143" i="3"/>
  <c r="D147" i="3" s="1"/>
  <c r="G38" i="3"/>
  <c r="L82" i="1"/>
  <c r="H84" i="1"/>
  <c r="C173" i="3"/>
  <c r="G67" i="3"/>
  <c r="G173" i="3" s="1"/>
  <c r="H95" i="1"/>
  <c r="L71" i="1"/>
  <c r="L53" i="2"/>
  <c r="H55" i="2"/>
  <c r="H55" i="1"/>
  <c r="L53" i="1"/>
  <c r="H190" i="2"/>
  <c r="L84" i="2"/>
  <c r="L190" i="2" s="1"/>
  <c r="L84" i="1" l="1"/>
  <c r="L190" i="1" s="1"/>
  <c r="L213" i="2"/>
  <c r="H108" i="2"/>
  <c r="K108" i="2"/>
  <c r="K110" i="2" s="1"/>
  <c r="K112" i="2" s="1"/>
  <c r="K191" i="2" s="1"/>
  <c r="K195" i="2" s="1"/>
  <c r="J108" i="2"/>
  <c r="J110" i="2" s="1"/>
  <c r="J112" i="2" s="1"/>
  <c r="J191" i="2" s="1"/>
  <c r="J195" i="2" s="1"/>
  <c r="I108" i="2"/>
  <c r="I110" i="2" s="1"/>
  <c r="I112" i="2" s="1"/>
  <c r="I191" i="2" s="1"/>
  <c r="L95" i="1"/>
  <c r="L189" i="1" s="1"/>
  <c r="H100" i="1"/>
  <c r="L100" i="1" s="1"/>
  <c r="G143" i="3"/>
  <c r="G147" i="3" s="1"/>
  <c r="C147" i="3"/>
  <c r="I160" i="1"/>
  <c r="I164" i="1" s="1"/>
  <c r="L55" i="1"/>
  <c r="H160" i="1"/>
  <c r="C159" i="3"/>
  <c r="C164" i="3" s="1"/>
  <c r="G83" i="3"/>
  <c r="H160" i="2"/>
  <c r="L55" i="2"/>
  <c r="I160" i="2"/>
  <c r="I164" i="2" s="1"/>
  <c r="I183" i="2" s="1"/>
  <c r="I195" i="2" s="1"/>
  <c r="G166" i="3"/>
  <c r="L108" i="2" l="1"/>
  <c r="H110" i="2"/>
  <c r="L160" i="1"/>
  <c r="L164" i="1" s="1"/>
  <c r="H164" i="1"/>
  <c r="H183" i="2"/>
  <c r="L160" i="2"/>
  <c r="L164" i="2" s="1"/>
  <c r="H164" i="2"/>
  <c r="L176" i="1"/>
  <c r="G159" i="3"/>
  <c r="G84" i="3"/>
  <c r="L183" i="2" l="1"/>
  <c r="L183" i="1"/>
  <c r="D91" i="3"/>
  <c r="D93" i="3" s="1"/>
  <c r="D95" i="3" s="1"/>
  <c r="D174" i="3" s="1"/>
  <c r="D178" i="3" s="1"/>
  <c r="F91" i="3"/>
  <c r="F93" i="3" s="1"/>
  <c r="F95" i="3" s="1"/>
  <c r="F174" i="3" s="1"/>
  <c r="F178" i="3" s="1"/>
  <c r="F179" i="3" s="1"/>
  <c r="E91" i="3"/>
  <c r="E93" i="3" s="1"/>
  <c r="E95" i="3" s="1"/>
  <c r="E174" i="3" s="1"/>
  <c r="E178" i="3" s="1"/>
  <c r="C91" i="3"/>
  <c r="H112" i="2"/>
  <c r="L110" i="2"/>
  <c r="L213" i="1"/>
  <c r="K108" i="1"/>
  <c r="K110" i="1" s="1"/>
  <c r="K112" i="1" s="1"/>
  <c r="K191" i="1" s="1"/>
  <c r="K195" i="1" s="1"/>
  <c r="J108" i="1"/>
  <c r="J110" i="1" s="1"/>
  <c r="J112" i="1" s="1"/>
  <c r="J191" i="1" s="1"/>
  <c r="J195" i="1" s="1"/>
  <c r="I108" i="1"/>
  <c r="I110" i="1" s="1"/>
  <c r="I112" i="1" s="1"/>
  <c r="I191" i="1" s="1"/>
  <c r="I195" i="1" s="1"/>
  <c r="H108" i="1"/>
  <c r="I213" i="1"/>
  <c r="C93" i="3" l="1"/>
  <c r="G91" i="3"/>
  <c r="H110" i="1"/>
  <c r="L108" i="1"/>
  <c r="H191" i="2"/>
  <c r="H195" i="2" s="1"/>
  <c r="L112" i="2"/>
  <c r="L191" i="2" s="1"/>
  <c r="L110" i="1" l="1"/>
  <c r="H112" i="1"/>
  <c r="L195" i="2"/>
  <c r="H196" i="2"/>
  <c r="G93" i="3"/>
  <c r="C95" i="3"/>
  <c r="H201" i="2" l="1"/>
  <c r="I174" i="2" s="1"/>
  <c r="I181" i="2" s="1"/>
  <c r="G95" i="3"/>
  <c r="G174" i="3" s="1"/>
  <c r="C174" i="3"/>
  <c r="C178" i="3" s="1"/>
  <c r="L112" i="1"/>
  <c r="L191" i="1" s="1"/>
  <c r="I196" i="2" l="1"/>
  <c r="G178" i="3"/>
  <c r="C179" i="3"/>
  <c r="L195" i="1"/>
  <c r="C184" i="3" l="1"/>
  <c r="D157" i="3" s="1"/>
  <c r="D164" i="3" s="1"/>
  <c r="H201" i="1"/>
  <c r="I174" i="1" s="1"/>
  <c r="I181" i="1" s="1"/>
  <c r="I201" i="2"/>
  <c r="J174" i="2" s="1"/>
  <c r="J181" i="2" s="1"/>
  <c r="D179" i="3" l="1"/>
  <c r="I196" i="1"/>
  <c r="J196" i="2"/>
  <c r="I201" i="1" l="1"/>
  <c r="J174" i="1" s="1"/>
  <c r="J181" i="1" s="1"/>
  <c r="J201" i="2"/>
  <c r="K174" i="2" s="1"/>
  <c r="K181" i="2" s="1"/>
  <c r="D182" i="3"/>
  <c r="D184" i="3"/>
  <c r="E157" i="3" s="1"/>
  <c r="E164" i="3" s="1"/>
  <c r="K196" i="2" l="1"/>
  <c r="L181" i="2"/>
  <c r="E179" i="3"/>
  <c r="G179" i="3" s="1"/>
  <c r="G164" i="3"/>
  <c r="J196" i="1"/>
  <c r="J201" i="1" l="1"/>
  <c r="K174" i="1" s="1"/>
  <c r="K181" i="1" s="1"/>
  <c r="K201" i="2"/>
  <c r="L196" i="2"/>
  <c r="K196" i="1" l="1"/>
  <c r="L181" i="1"/>
  <c r="K201" i="1" l="1"/>
  <c r="L196" i="1"/>
</calcChain>
</file>

<file path=xl/sharedStrings.xml><?xml version="1.0" encoding="utf-8"?>
<sst xmlns="http://schemas.openxmlformats.org/spreadsheetml/2006/main" count="1454" uniqueCount="271">
  <si>
    <t>Variant</t>
  </si>
  <si>
    <t>Equity</t>
  </si>
  <si>
    <t>Liabilities</t>
  </si>
  <si>
    <t>Assets</t>
  </si>
  <si>
    <t xml:space="preserve">Assets </t>
  </si>
  <si>
    <t>At the beginning of the reporting period</t>
  </si>
  <si>
    <t>At the end of the reporting period</t>
  </si>
  <si>
    <t xml:space="preserve">Equity + Liabilities </t>
  </si>
  <si>
    <t>fixed assets</t>
  </si>
  <si>
    <t xml:space="preserve">Current income tax liabilities, hrn. </t>
  </si>
  <si>
    <t>-</t>
  </si>
  <si>
    <t>+</t>
  </si>
  <si>
    <t>Equipment (original value), hrn.</t>
  </si>
  <si>
    <t>Simple shares, грн.</t>
  </si>
  <si>
    <t>Buildings (original value), hrn.</t>
  </si>
  <si>
    <t xml:space="preserve">Retained earnings, hrn. </t>
  </si>
  <si>
    <t xml:space="preserve">Accounts receivable, hrn. </t>
  </si>
  <si>
    <t xml:space="preserve">Accumulated depreciation, hrn. </t>
  </si>
  <si>
    <t>Raw materials inventories, hrn.</t>
  </si>
  <si>
    <t>total amount of fixed assets</t>
  </si>
  <si>
    <t>total amount of equity</t>
  </si>
  <si>
    <t>Cash and cash equivalents, hrn.</t>
  </si>
  <si>
    <t>current assets</t>
  </si>
  <si>
    <t xml:space="preserve">Short-term bank credit, hrn. </t>
  </si>
  <si>
    <t>Finished products, hrn.</t>
  </si>
  <si>
    <t>Accounts payable, hrn.</t>
  </si>
  <si>
    <t>(Assets-)</t>
  </si>
  <si>
    <t>total amount of current assets</t>
  </si>
  <si>
    <t>total amount of liabilities</t>
  </si>
  <si>
    <t>Payment of accounts receivable: % of sales in the current quarter</t>
  </si>
  <si>
    <t xml:space="preserve">Total amount of assets </t>
  </si>
  <si>
    <t>Total amount of Equity and Liabilities</t>
  </si>
  <si>
    <t>% of sales in the previous quarter</t>
  </si>
  <si>
    <t>Finished products inventories at the end of the period, %</t>
  </si>
  <si>
    <t xml:space="preserve">Raw materials inventories at the end of the period, % </t>
  </si>
  <si>
    <t xml:space="preserve">Sales budget </t>
  </si>
  <si>
    <t xml:space="preserve">Payment for raw materials: % of purchases in the quarter </t>
  </si>
  <si>
    <t xml:space="preserve">Indicator </t>
  </si>
  <si>
    <t>Quarters</t>
  </si>
  <si>
    <t>Annual sale</t>
  </si>
  <si>
    <t>% in the next quarter</t>
  </si>
  <si>
    <t>І</t>
  </si>
  <si>
    <t>ІІ</t>
  </si>
  <si>
    <t>ІІІ</t>
  </si>
  <si>
    <t>ІV</t>
  </si>
  <si>
    <t>Price of the raw materials unit, hrn.</t>
  </si>
  <si>
    <t>1. Sale of finished products, units</t>
  </si>
  <si>
    <t>Office rent for a year, hrn.</t>
  </si>
  <si>
    <t>2. Sale price, CZK.</t>
  </si>
  <si>
    <t>Raw material requirements per unit of finished goods, kg</t>
  </si>
  <si>
    <t xml:space="preserve">3. Revenue </t>
  </si>
  <si>
    <t>Entertainment expenses for a quarter, hrn.</t>
  </si>
  <si>
    <t>(row 1 * row 2), CZK.</t>
  </si>
  <si>
    <t>Direct labour costs per unit of finished goods, hours</t>
  </si>
  <si>
    <t>The cost per hour of direct labor costs, hrn.</t>
  </si>
  <si>
    <t>Depreciation of equipment in the quarter, hrn.</t>
  </si>
  <si>
    <t>Depreciation of administrative tangible assets in the quarter, hrn.</t>
  </si>
  <si>
    <t>General production costs, % in the quarter</t>
  </si>
  <si>
    <t>Production budget</t>
  </si>
  <si>
    <t>Quarterly % of sales expenses</t>
  </si>
  <si>
    <t>Indicator</t>
  </si>
  <si>
    <t>For the year</t>
  </si>
  <si>
    <t xml:space="preserve">% of the spoilage costs </t>
  </si>
  <si>
    <t>The minimum cash balance at the end of the quarter, hrn.</t>
  </si>
  <si>
    <t>Salary fund of the administrative staff for the quarter, hrn.</t>
  </si>
  <si>
    <t>2. Finished products inventories at the end of the period, units</t>
  </si>
  <si>
    <t xml:space="preserve">Heating, lighting of the administrative offices for the year, hrn. </t>
  </si>
  <si>
    <t>3. Total need for the finished products, units (row  1+ row 2)</t>
  </si>
  <si>
    <t xml:space="preserve">Share of short-term financial investments,% </t>
  </si>
  <si>
    <t xml:space="preserve">4. Finished products inventories at the beginning of the period, units </t>
  </si>
  <si>
    <t>Annual % of the loan</t>
  </si>
  <si>
    <t>5. The required output of finished products, units (row 3 – row 4)</t>
  </si>
  <si>
    <t xml:space="preserve">Purchase of equipment in the IV quarter, hrn. </t>
  </si>
  <si>
    <t xml:space="preserve">Income tax, % </t>
  </si>
  <si>
    <t xml:space="preserve">Sale price, hrn. </t>
  </si>
  <si>
    <t>Sale of finished products, units: 1 quarter</t>
  </si>
  <si>
    <t>2 quarter</t>
  </si>
  <si>
    <t>3 quarter</t>
  </si>
  <si>
    <t>4 quarter</t>
  </si>
  <si>
    <t>Cost of finished products unit in the past year, hrn.</t>
  </si>
  <si>
    <t xml:space="preserve">Budget of the direct costs for materials </t>
  </si>
  <si>
    <t>1. The required output of finished products, units</t>
  </si>
  <si>
    <t>2. Raw material requirements per unit of finished goods, kg</t>
  </si>
  <si>
    <t>3. Need for materials for the finished goods production, kg (row 1* row 2)</t>
  </si>
  <si>
    <t xml:space="preserve">4. Raw materials inventories at the end of the period, kg </t>
  </si>
  <si>
    <t>5. Total need for materials for the finished goods production, kg (row 3 + row 4)</t>
  </si>
  <si>
    <t xml:space="preserve">6. Raw materials inventories at the beginning of the period, kg </t>
  </si>
  <si>
    <t>7. Volume of the necessary raw materials purchase in the period, kg (row 5 – row 6)</t>
  </si>
  <si>
    <t xml:space="preserve">8. Price of the raw materials unit, CZK. </t>
  </si>
  <si>
    <t>9. Costs of the raw materials purchase, CZK. (row 7*row 8)</t>
  </si>
  <si>
    <t xml:space="preserve">Budget of the direct labour costs </t>
  </si>
  <si>
    <t xml:space="preserve">2. Direct labour costs per unit of finished goods, hours </t>
  </si>
  <si>
    <t xml:space="preserve">3. Total number of hours required for the finished products output, hours (row 1*row 2) </t>
  </si>
  <si>
    <t>4. The cost per hour of direct labour costs, CZK.</t>
  </si>
  <si>
    <t>5. Single social contribution (37%), CZK.</t>
  </si>
  <si>
    <t>6. Total direct labour costs, CZK. (row 3* row 4+ row 5)</t>
  </si>
  <si>
    <t>??</t>
  </si>
  <si>
    <t>Budget of the other direct costs and general production costs</t>
  </si>
  <si>
    <t>1. Other direct costs:</t>
  </si>
  <si>
    <t>1.1. Spoilage costs</t>
  </si>
  <si>
    <t>1.2. Depreciation of equipment</t>
  </si>
  <si>
    <t>2. General production costs</t>
  </si>
  <si>
    <t>3. Total (row 1+ row 2)</t>
  </si>
  <si>
    <t>?</t>
  </si>
  <si>
    <t>4. Depreciation of equipment</t>
  </si>
  <si>
    <t>5. Cash outflow for the other direct and general production costs (row 3- row 4)</t>
  </si>
  <si>
    <t>Total production costs (cost of finished products)</t>
  </si>
  <si>
    <t>1. Total direct costs for materials</t>
  </si>
  <si>
    <t>2. Total direct labour costs</t>
  </si>
  <si>
    <t>3. Other direct costs:</t>
  </si>
  <si>
    <t>3.1. Spoilage costs</t>
  </si>
  <si>
    <t>3.2. Depreciation of equipment</t>
  </si>
  <si>
    <t>4. General production costs</t>
  </si>
  <si>
    <t>5. Cost of finished products (row 1+ row 2+ row 3.1+ row 3.2+ row 4)</t>
  </si>
  <si>
    <t>6. Cost of production per unit</t>
  </si>
  <si>
    <t xml:space="preserve">Budget of the administrative and sales expenses </t>
  </si>
  <si>
    <t>1. Sales expenses</t>
  </si>
  <si>
    <t>2. Administrative expenses</t>
  </si>
  <si>
    <t>(C101+C103+C107) / (C105 + C109)</t>
  </si>
  <si>
    <t>4. Depreciation of administrative tangible assets</t>
  </si>
  <si>
    <t xml:space="preserve">5. Cash outflow for administrative and sales expenses  (row 3- row 4) </t>
  </si>
  <si>
    <t xml:space="preserve">Budget of cash inflow from sale of finished products </t>
  </si>
  <si>
    <t xml:space="preserve">1. Repayment of accounts receivable for the 20X1year  </t>
  </si>
  <si>
    <t>2. Quarterly payments of finished products sales</t>
  </si>
  <si>
    <t xml:space="preserve">in 20Х2 year  </t>
  </si>
  <si>
    <t>І quarter</t>
  </si>
  <si>
    <t>ІІ quarter</t>
  </si>
  <si>
    <t>ІІІ quarter</t>
  </si>
  <si>
    <t>ІV quarter</t>
  </si>
  <si>
    <t>3. The total amount of cash inflows (row 1+ row 2)</t>
  </si>
  <si>
    <t>4. Accounts receivable at 31.12.20Х2.</t>
  </si>
  <si>
    <t xml:space="preserve">Doubtful debts  </t>
  </si>
  <si>
    <t>Budget of cash outflow for the raw materials purchase</t>
  </si>
  <si>
    <t xml:space="preserve">1. Repayment of accounts payable for the 20Х1 year </t>
  </si>
  <si>
    <t xml:space="preserve">2. Quarterly payments for the raw materials </t>
  </si>
  <si>
    <t>in 20Х2 year:</t>
  </si>
  <si>
    <t>3. The total amount of cash outflows (row 1+row 2)</t>
  </si>
  <si>
    <t>4. Accounts payable at 31.12.20Х2.</t>
  </si>
  <si>
    <t xml:space="preserve">4.2 Repayment of accounts </t>
  </si>
  <si>
    <t xml:space="preserve">Cash plan </t>
  </si>
  <si>
    <t>1. Cash at the beginning of the period</t>
  </si>
  <si>
    <t xml:space="preserve">2. Cash inflows: </t>
  </si>
  <si>
    <t>2.1. Payment of finished products</t>
  </si>
  <si>
    <t xml:space="preserve">2.2. Repayment of accounts receivable for the 20X1year  </t>
  </si>
  <si>
    <t>*</t>
  </si>
  <si>
    <t xml:space="preserve">2.3. Other cash inflows </t>
  </si>
  <si>
    <t>2.3.1 interest rate  from FI</t>
  </si>
  <si>
    <t>2.3.2 income from sale of FI</t>
  </si>
  <si>
    <t>3. Total cash (row 1+ row 2)</t>
  </si>
  <si>
    <t xml:space="preserve">4. Cash outflows: </t>
  </si>
  <si>
    <t>4.1. Payment of raw materials</t>
  </si>
  <si>
    <t>4.2. Repayment of accounts payable for the 20Х1 year</t>
  </si>
  <si>
    <t xml:space="preserve">4.3. Repayment of other current liabilities </t>
  </si>
  <si>
    <t>4.3.1 paying income tax of the previous year</t>
  </si>
  <si>
    <t>4.3.2 paying bank credit of previous year</t>
  </si>
  <si>
    <t>short-term bank credit / 4</t>
  </si>
  <si>
    <t>4.3.3 paying of interest rate</t>
  </si>
  <si>
    <t xml:space="preserve">4.4. Payment of direct labor costs </t>
  </si>
  <si>
    <t>4.5. Cash outflow for the other direct and general production costs</t>
  </si>
  <si>
    <t xml:space="preserve">4.6. Cash outflow for administrative and sales expenses  </t>
  </si>
  <si>
    <t>4.7. Purchase of equipment</t>
  </si>
  <si>
    <t>4.7.1 Other investments</t>
  </si>
  <si>
    <t>4.8. Other cash outflow (purchasing of financial investments)</t>
  </si>
  <si>
    <t>5. Total cash outflows (Σ row 4.1 – 4.8)</t>
  </si>
  <si>
    <t>6. Excess (deficit) of cash (row 3- row 5)</t>
  </si>
  <si>
    <t>7. Financing:</t>
  </si>
  <si>
    <t xml:space="preserve"> (purchasing of financial investments) = opening deposits, stocks, bonds, funds</t>
  </si>
  <si>
    <t>7.1. Getting credit</t>
  </si>
  <si>
    <t>7.2. Repayment of credit</t>
  </si>
  <si>
    <t xml:space="preserve">7.3. Repayment of the credit’s interest </t>
  </si>
  <si>
    <t>8. Cash at the end of the period (row 6 + row 7.1 – row 7.2 – row 7.3)</t>
  </si>
  <si>
    <t>from current assets at the beginning of the year</t>
  </si>
  <si>
    <t>9. The minimum cash balance at the end of the quarter</t>
  </si>
  <si>
    <t>financial investment brings annually 5%. In the III quarter company sold 40% of finaqncial investments. Receiving 10% of profit</t>
  </si>
  <si>
    <t>The income statement (The statement of comprehensive income)</t>
  </si>
  <si>
    <t>for __________________ 20__ .</t>
  </si>
  <si>
    <t>Form № 2</t>
  </si>
  <si>
    <t>І. Financial results</t>
  </si>
  <si>
    <t xml:space="preserve">Position </t>
  </si>
  <si>
    <t xml:space="preserve">Code </t>
  </si>
  <si>
    <t>For the reporting period</t>
  </si>
  <si>
    <t>For the previous year</t>
  </si>
  <si>
    <t>Net revenue from sales of production (goods, works, services)</t>
  </si>
  <si>
    <t>Cost of production (goods, works, services) sold</t>
  </si>
  <si>
    <t>()</t>
  </si>
  <si>
    <t>Gross:</t>
  </si>
  <si>
    <t>profit</t>
  </si>
  <si>
    <t>loss</t>
  </si>
  <si>
    <t>( )</t>
  </si>
  <si>
    <t>Other operating income</t>
  </si>
  <si>
    <t>Administrative expenses</t>
  </si>
  <si>
    <t>Sales expenses</t>
  </si>
  <si>
    <t>Other operating expenses</t>
  </si>
  <si>
    <r>
      <rPr>
        <b/>
        <sz val="12"/>
        <color rgb="FF000000"/>
        <rFont val="Times New Roman"/>
        <family val="1"/>
      </rPr>
      <t>The financial result from the operational activity:</t>
    </r>
    <r>
      <rPr>
        <sz val="12"/>
        <color theme="1"/>
        <rFont val="Times New Roman"/>
        <family val="1"/>
      </rPr>
      <t> </t>
    </r>
  </si>
  <si>
    <t>(units of production sold this year - Finished</t>
  </si>
  <si>
    <t>production at the end of previous year/cost of</t>
  </si>
  <si>
    <t>production per unit of previous year)* cost of</t>
  </si>
  <si>
    <t>Income from investments in other enterprises equity</t>
  </si>
  <si>
    <t>production per unit this year</t>
  </si>
  <si>
    <t>Other financial income</t>
  </si>
  <si>
    <t>Other income</t>
  </si>
  <si>
    <t>Financial costs</t>
  </si>
  <si>
    <t>Loss from investments in other enterprises equity</t>
  </si>
  <si>
    <t>Other costs</t>
  </si>
  <si>
    <r>
      <rPr>
        <b/>
        <sz val="12"/>
        <color theme="1"/>
        <rFont val="Times New Roman"/>
        <family val="1"/>
      </rPr>
      <t>The financial result before taxation</t>
    </r>
    <r>
      <rPr>
        <b/>
        <sz val="12"/>
        <color rgb="FF000000"/>
        <rFont val="Times New Roman"/>
        <family val="1"/>
      </rPr>
      <t>:</t>
    </r>
    <r>
      <rPr>
        <sz val="12"/>
        <color theme="1"/>
        <rFont val="Times New Roman"/>
        <family val="1"/>
      </rPr>
      <t> </t>
    </r>
  </si>
  <si>
    <t>Expenses (income) from income tax</t>
  </si>
  <si>
    <t>Income (loss) from discontinued operations after taxation</t>
  </si>
  <si>
    <t>Net financial result:</t>
  </si>
  <si>
    <t>II. The comprehensive income</t>
  </si>
  <si>
    <t>Revaluation (markdown) of fixed assets</t>
  </si>
  <si>
    <t>Revaluation (markdown) of financial instruments</t>
  </si>
  <si>
    <t>Accumulated translation differences</t>
  </si>
  <si>
    <t>Share of other comprehensive income from associates and joint ventures</t>
  </si>
  <si>
    <t>Other comprehensive income</t>
  </si>
  <si>
    <t>Other comprehensive income before taxation</t>
  </si>
  <si>
    <t>Income tax related to other comprehensive income</t>
  </si>
  <si>
    <t>Other comprehensive income after taxation</t>
  </si>
  <si>
    <r>
      <rPr>
        <b/>
        <sz val="12"/>
        <color theme="1"/>
        <rFont val="Times New Roman"/>
        <family val="1"/>
      </rPr>
      <t>Comprehensive income</t>
    </r>
    <r>
      <rPr>
        <b/>
        <sz val="12"/>
        <color rgb="FF000000"/>
        <rFont val="Times New Roman"/>
        <family val="1"/>
      </rPr>
      <t xml:space="preserve"> (sum of positions 2350, 2355, 2460)</t>
    </r>
  </si>
  <si>
    <t>Table 13</t>
  </si>
  <si>
    <r>
      <rPr>
        <sz val="12"/>
        <color theme="1"/>
        <rFont val="Times New Roman"/>
        <family val="1"/>
      </rPr>
      <t>Planned balance sheet</t>
    </r>
    <r>
      <rPr>
        <sz val="12"/>
        <color rgb="FF000000"/>
        <rFont val="Times New Roman"/>
        <family val="1"/>
      </rPr>
      <t xml:space="preserve"> </t>
    </r>
  </si>
  <si>
    <t>At the end of the period</t>
  </si>
  <si>
    <t>Liabilities and equity</t>
  </si>
  <si>
    <t>І. Tangible assets:</t>
  </si>
  <si>
    <r>
      <rPr>
        <sz val="12"/>
        <color theme="1"/>
        <rFont val="Times New Roman"/>
        <family val="1"/>
      </rPr>
      <t xml:space="preserve">І. </t>
    </r>
    <r>
      <rPr>
        <b/>
        <sz val="12"/>
        <color theme="1"/>
        <rFont val="Times New Roman"/>
        <family val="1"/>
      </rPr>
      <t>Equity</t>
    </r>
    <r>
      <rPr>
        <sz val="12"/>
        <color theme="1"/>
        <rFont val="Times New Roman"/>
        <family val="1"/>
      </rPr>
      <t>:</t>
    </r>
  </si>
  <si>
    <t>Buildings</t>
  </si>
  <si>
    <t xml:space="preserve">Data </t>
  </si>
  <si>
    <t>Simple shares</t>
  </si>
  <si>
    <t>Data</t>
  </si>
  <si>
    <t>Equipment</t>
  </si>
  <si>
    <t>Data + Purchase of equipment</t>
  </si>
  <si>
    <t>Retained earnings</t>
  </si>
  <si>
    <t xml:space="preserve">Data + </t>
  </si>
  <si>
    <t xml:space="preserve">Depreciation </t>
  </si>
  <si>
    <t xml:space="preserve">Data + Depreciation accumulated for the period  </t>
  </si>
  <si>
    <t>Total tangible assets І</t>
  </si>
  <si>
    <r>
      <rPr>
        <b/>
        <sz val="12"/>
        <color theme="1"/>
        <rFont val="Times New Roman"/>
        <family val="1"/>
      </rPr>
      <t>Total equity</t>
    </r>
    <r>
      <rPr>
        <b/>
        <sz val="12"/>
        <color rgb="FF000000"/>
        <rFont val="Times New Roman"/>
        <family val="1"/>
      </rPr>
      <t xml:space="preserve"> I</t>
    </r>
  </si>
  <si>
    <r>
      <rPr>
        <sz val="12"/>
        <color theme="1"/>
        <rFont val="Times New Roman"/>
        <family val="1"/>
      </rPr>
      <t xml:space="preserve">ІІ. </t>
    </r>
    <r>
      <rPr>
        <b/>
        <sz val="12"/>
        <color theme="1"/>
        <rFont val="Times New Roman"/>
        <family val="1"/>
      </rPr>
      <t>Current assets</t>
    </r>
    <r>
      <rPr>
        <sz val="12"/>
        <color theme="1"/>
        <rFont val="Times New Roman"/>
        <family val="1"/>
      </rPr>
      <t>:</t>
    </r>
  </si>
  <si>
    <r>
      <rPr>
        <sz val="12"/>
        <color theme="1"/>
        <rFont val="Times New Roman"/>
        <family val="1"/>
      </rPr>
      <t xml:space="preserve">ІІ. </t>
    </r>
    <r>
      <rPr>
        <b/>
        <sz val="12"/>
        <color theme="1"/>
        <rFont val="Times New Roman"/>
        <family val="1"/>
      </rPr>
      <t>Current liabilities</t>
    </r>
    <r>
      <rPr>
        <sz val="12"/>
        <color theme="1"/>
        <rFont val="Times New Roman"/>
        <family val="1"/>
      </rPr>
      <t xml:space="preserve">: </t>
    </r>
  </si>
  <si>
    <t>Finished products</t>
  </si>
  <si>
    <t xml:space="preserve">Finished products inventories at the end of the period * </t>
  </si>
  <si>
    <t>Accounts payable</t>
  </si>
  <si>
    <t>Accounts payable at 31.12.20Х2.</t>
  </si>
  <si>
    <t>Cost of finished products unit</t>
  </si>
  <si>
    <t>Raw materials</t>
  </si>
  <si>
    <t>Raw materials inventories at the end of the period * Price of the raw materials unit</t>
  </si>
  <si>
    <t>Accounts payable by the budget</t>
  </si>
  <si>
    <t xml:space="preserve"> Tax profit for the period  </t>
  </si>
  <si>
    <t>Accounts receivable</t>
  </si>
  <si>
    <t>Accounts receivable at 31.12.20Х2.</t>
  </si>
  <si>
    <t>Short-term bank credit</t>
  </si>
  <si>
    <t xml:space="preserve">Data + Getting credit – Repayment of credits </t>
  </si>
  <si>
    <t>Short-term financial investments</t>
  </si>
  <si>
    <t xml:space="preserve">Purchase – sale </t>
  </si>
  <si>
    <t>Cash and cash equivalents</t>
  </si>
  <si>
    <r>
      <rPr>
        <b/>
        <sz val="12"/>
        <color theme="1"/>
        <rFont val="Times New Roman"/>
        <family val="1"/>
      </rPr>
      <t>Total current assets</t>
    </r>
    <r>
      <rPr>
        <sz val="12"/>
        <color theme="1"/>
        <rFont val="Times New Roman"/>
        <family val="1"/>
      </rPr>
      <t xml:space="preserve"> ІІ</t>
    </r>
  </si>
  <si>
    <t>Total current liabilities ІІ</t>
  </si>
  <si>
    <t>finished production for previous year  = finished products</t>
  </si>
  <si>
    <t>Balance sheet</t>
  </si>
  <si>
    <t>Σ</t>
  </si>
  <si>
    <t>Finished production at the end of previous year + (units of production sold this year - Finished
production at the end of previous year/cost of
production per unit of previous year)* cost of
production per unit this year</t>
  </si>
  <si>
    <r>
      <rPr>
        <b/>
        <sz val="12"/>
        <color rgb="FF000000"/>
        <rFont val="Times New Roman"/>
        <family val="1"/>
      </rPr>
      <t>The financial result from the operational activity:</t>
    </r>
    <r>
      <rPr>
        <sz val="12"/>
        <color theme="1"/>
        <rFont val="Times New Roman"/>
        <family val="1"/>
      </rPr>
      <t> </t>
    </r>
  </si>
  <si>
    <r>
      <rPr>
        <b/>
        <sz val="12"/>
        <color theme="1"/>
        <rFont val="Times New Roman"/>
        <family val="1"/>
      </rPr>
      <t>The financial result before taxation</t>
    </r>
    <r>
      <rPr>
        <b/>
        <sz val="12"/>
        <color rgb="FF000000"/>
        <rFont val="Times New Roman"/>
        <family val="1"/>
      </rPr>
      <t>:</t>
    </r>
    <r>
      <rPr>
        <sz val="12"/>
        <color theme="1"/>
        <rFont val="Times New Roman"/>
        <family val="1"/>
      </rPr>
      <t> </t>
    </r>
  </si>
  <si>
    <r>
      <rPr>
        <b/>
        <sz val="12"/>
        <color theme="1"/>
        <rFont val="Times New Roman"/>
        <family val="1"/>
      </rPr>
      <t>Comprehensive income</t>
    </r>
    <r>
      <rPr>
        <b/>
        <sz val="12"/>
        <color rgb="FF000000"/>
        <rFont val="Times New Roman"/>
        <family val="1"/>
      </rPr>
      <t xml:space="preserve"> (sum of positions 2350, 2355, 2460)</t>
    </r>
  </si>
  <si>
    <r>
      <rPr>
        <sz val="12"/>
        <color theme="1"/>
        <rFont val="Times New Roman"/>
        <family val="1"/>
      </rPr>
      <t>Planned balance sheet</t>
    </r>
    <r>
      <rPr>
        <sz val="12"/>
        <color rgb="FF000000"/>
        <rFont val="Times New Roman"/>
        <family val="1"/>
      </rPr>
      <t xml:space="preserve"> </t>
    </r>
  </si>
  <si>
    <r>
      <rPr>
        <sz val="12"/>
        <color theme="1"/>
        <rFont val="Times New Roman"/>
        <family val="1"/>
      </rPr>
      <t xml:space="preserve">І. </t>
    </r>
    <r>
      <rPr>
        <b/>
        <sz val="12"/>
        <color theme="1"/>
        <rFont val="Times New Roman"/>
        <family val="1"/>
      </rPr>
      <t>Equity</t>
    </r>
    <r>
      <rPr>
        <sz val="12"/>
        <color theme="1"/>
        <rFont val="Times New Roman"/>
        <family val="1"/>
      </rPr>
      <t>:</t>
    </r>
  </si>
  <si>
    <r>
      <rPr>
        <sz val="12"/>
        <color rgb="FF000000"/>
        <rFont val="Times New Roman"/>
        <family val="1"/>
      </rPr>
      <t>Net</t>
    </r>
    <r>
      <rPr>
        <b/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 xml:space="preserve">profit </t>
    </r>
    <r>
      <rPr>
        <sz val="12"/>
        <color theme="1"/>
        <rFont val="Times New Roman"/>
        <family val="1"/>
      </rPr>
      <t xml:space="preserve">for the period  </t>
    </r>
  </si>
  <si>
    <r>
      <rPr>
        <b/>
        <sz val="12"/>
        <color theme="1"/>
        <rFont val="Times New Roman"/>
        <family val="1"/>
      </rPr>
      <t>Total equity</t>
    </r>
    <r>
      <rPr>
        <b/>
        <sz val="12"/>
        <color rgb="FF000000"/>
        <rFont val="Times New Roman"/>
        <family val="1"/>
      </rPr>
      <t xml:space="preserve"> I</t>
    </r>
  </si>
  <si>
    <r>
      <rPr>
        <sz val="12"/>
        <color theme="1"/>
        <rFont val="Times New Roman"/>
        <family val="1"/>
      </rPr>
      <t xml:space="preserve">ІІ. </t>
    </r>
    <r>
      <rPr>
        <b/>
        <sz val="12"/>
        <color theme="1"/>
        <rFont val="Times New Roman"/>
        <family val="1"/>
      </rPr>
      <t>Current assets</t>
    </r>
    <r>
      <rPr>
        <sz val="12"/>
        <color theme="1"/>
        <rFont val="Times New Roman"/>
        <family val="1"/>
      </rPr>
      <t>:</t>
    </r>
  </si>
  <si>
    <r>
      <rPr>
        <sz val="12"/>
        <color theme="1"/>
        <rFont val="Times New Roman"/>
        <family val="1"/>
      </rPr>
      <t xml:space="preserve">ІІ. </t>
    </r>
    <r>
      <rPr>
        <b/>
        <sz val="12"/>
        <color theme="1"/>
        <rFont val="Times New Roman"/>
        <family val="1"/>
      </rPr>
      <t>Current liabilities</t>
    </r>
    <r>
      <rPr>
        <sz val="12"/>
        <color theme="1"/>
        <rFont val="Times New Roman"/>
        <family val="1"/>
      </rPr>
      <t xml:space="preserve">: </t>
    </r>
  </si>
  <si>
    <r>
      <rPr>
        <b/>
        <sz val="12"/>
        <color theme="1"/>
        <rFont val="Times New Roman"/>
        <family val="1"/>
      </rPr>
      <t>Total current assets</t>
    </r>
    <r>
      <rPr>
        <sz val="12"/>
        <color theme="1"/>
        <rFont val="Times New Roman"/>
        <family val="1"/>
      </rPr>
      <t xml:space="preserve"> ІІ</t>
    </r>
  </si>
  <si>
    <t>bank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</si>
</sst>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</font>
    <font>
      <b/>
      <vertAlign val="superscript"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1"/>
      <color theme="1"/>
      <name val="Calibri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Arial"/>
      <family val="2"/>
    </font>
    <font>
      <b/>
      <vertAlign val="superscript"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E598"/>
        <bgColor rgb="FFFFE598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FF00FF"/>
        <bgColor rgb="FFFF00FF"/>
      </patternFill>
    </fill>
    <fill>
      <patternFill patternType="solid">
        <fgColor rgb="FFB4C6E7"/>
        <bgColor rgb="FFB4C6E7"/>
      </patternFill>
    </fill>
    <fill>
      <patternFill patternType="solid">
        <fgColor theme="0"/>
        <bgColor theme="0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EFEFEF"/>
      </patternFill>
    </fill>
    <fill>
      <patternFill patternType="solid">
        <fgColor theme="2" tint="-0.14999847407452621"/>
        <bgColor rgb="FFD9D9D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90">
    <xf numFmtId="0" fontId="0" fillId="0" borderId="0" xfId="0" applyFont="1" applyAlignment="1"/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2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2" fontId="2" fillId="0" borderId="9" xfId="0" applyNumberFormat="1" applyFont="1" applyBorder="1" applyAlignment="1">
      <alignment horizontal="center" vertical="center"/>
    </xf>
    <xf numFmtId="2" fontId="2" fillId="4" borderId="9" xfId="0" applyNumberFormat="1" applyFont="1" applyFill="1" applyBorder="1" applyAlignment="1">
      <alignment horizontal="center" vertical="center"/>
    </xf>
    <xf numFmtId="9" fontId="2" fillId="0" borderId="0" xfId="0" applyNumberFormat="1" applyFont="1"/>
    <xf numFmtId="2" fontId="2" fillId="0" borderId="9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2" fillId="3" borderId="1" xfId="0" applyNumberFormat="1" applyFont="1" applyFill="1" applyBorder="1"/>
    <xf numFmtId="2" fontId="5" fillId="0" borderId="9" xfId="0" applyNumberFormat="1" applyFont="1" applyBorder="1" applyAlignment="1">
      <alignment horizontal="center" vertical="center" wrapText="1"/>
    </xf>
    <xf numFmtId="2" fontId="2" fillId="5" borderId="9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2" fontId="2" fillId="5" borderId="1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/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1" fontId="2" fillId="0" borderId="7" xfId="0" applyNumberFormat="1" applyFont="1" applyBorder="1" applyAlignment="1">
      <alignment horizontal="center" vertical="center" wrapText="1"/>
    </xf>
    <xf numFmtId="2" fontId="2" fillId="0" borderId="9" xfId="0" applyNumberFormat="1" applyFont="1" applyBorder="1"/>
    <xf numFmtId="2" fontId="2" fillId="4" borderId="9" xfId="0" applyNumberFormat="1" applyFont="1" applyFill="1" applyBorder="1" applyAlignment="1">
      <alignment horizontal="center" vertical="center" wrapText="1"/>
    </xf>
    <xf numFmtId="164" fontId="2" fillId="0" borderId="0" xfId="0" applyNumberFormat="1" applyFont="1"/>
    <xf numFmtId="2" fontId="2" fillId="4" borderId="10" xfId="0" applyNumberFormat="1" applyFont="1" applyFill="1" applyBorder="1" applyAlignment="1">
      <alignment horizontal="center" vertical="center" wrapText="1"/>
    </xf>
    <xf numFmtId="1" fontId="2" fillId="0" borderId="0" xfId="0" applyNumberFormat="1" applyFont="1"/>
    <xf numFmtId="2" fontId="2" fillId="6" borderId="10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2" fontId="6" fillId="2" borderId="9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 wrapText="1"/>
    </xf>
    <xf numFmtId="2" fontId="7" fillId="2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7" borderId="2" xfId="0" applyFont="1" applyFill="1" applyBorder="1"/>
    <xf numFmtId="0" fontId="2" fillId="7" borderId="9" xfId="0" applyFont="1" applyFill="1" applyBorder="1" applyAlignment="1">
      <alignment vertical="center" wrapText="1"/>
    </xf>
    <xf numFmtId="2" fontId="2" fillId="7" borderId="9" xfId="0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0" fontId="2" fillId="0" borderId="9" xfId="0" applyFont="1" applyBorder="1" applyAlignment="1">
      <alignment wrapText="1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/>
    <xf numFmtId="0" fontId="2" fillId="2" borderId="9" xfId="0" applyFont="1" applyFill="1" applyBorder="1" applyAlignment="1">
      <alignment wrapText="1"/>
    </xf>
    <xf numFmtId="0" fontId="2" fillId="8" borderId="1" xfId="0" applyFont="1" applyFill="1" applyBorder="1" applyAlignment="1">
      <alignment vertical="top" wrapText="1"/>
    </xf>
    <xf numFmtId="0" fontId="2" fillId="8" borderId="1" xfId="0" applyFont="1" applyFill="1" applyBorder="1"/>
    <xf numFmtId="0" fontId="2" fillId="0" borderId="9" xfId="0" applyFont="1" applyBorder="1" applyAlignment="1">
      <alignment horizontal="left" vertical="center" wrapText="1"/>
    </xf>
    <xf numFmtId="0" fontId="8" fillId="7" borderId="2" xfId="0" applyFont="1" applyFill="1" applyBorder="1"/>
    <xf numFmtId="0" fontId="9" fillId="4" borderId="2" xfId="0" applyFont="1" applyFill="1" applyBorder="1"/>
    <xf numFmtId="0" fontId="10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11" fillId="0" borderId="0" xfId="0" applyFont="1"/>
    <xf numFmtId="0" fontId="9" fillId="0" borderId="12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2" fillId="3" borderId="9" xfId="0" applyFont="1" applyFill="1" applyBorder="1" applyAlignment="1">
      <alignment horizontal="center" vertical="center" wrapText="1"/>
    </xf>
    <xf numFmtId="2" fontId="2" fillId="0" borderId="1" xfId="0" applyNumberFormat="1" applyFont="1" applyBorder="1"/>
    <xf numFmtId="2" fontId="2" fillId="3" borderId="9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9" fontId="8" fillId="0" borderId="0" xfId="0" applyNumberFormat="1" applyFont="1"/>
    <xf numFmtId="1" fontId="12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1" fontId="8" fillId="0" borderId="9" xfId="0" applyNumberFormat="1" applyFont="1" applyBorder="1"/>
    <xf numFmtId="164" fontId="8" fillId="0" borderId="0" xfId="0" applyNumberFormat="1" applyFont="1"/>
    <xf numFmtId="0" fontId="14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15" fillId="0" borderId="0" xfId="0" applyFont="1"/>
    <xf numFmtId="0" fontId="8" fillId="0" borderId="9" xfId="0" applyFont="1" applyBorder="1" applyAlignment="1">
      <alignment wrapText="1"/>
    </xf>
    <xf numFmtId="0" fontId="8" fillId="2" borderId="9" xfId="0" applyFont="1" applyFill="1" applyBorder="1" applyAlignment="1">
      <alignment wrapText="1"/>
    </xf>
    <xf numFmtId="0" fontId="16" fillId="4" borderId="2" xfId="0" applyFont="1" applyFill="1" applyBorder="1"/>
    <xf numFmtId="1" fontId="8" fillId="0" borderId="0" xfId="0" applyNumberFormat="1" applyFont="1"/>
    <xf numFmtId="0" fontId="2" fillId="9" borderId="8" xfId="0" applyFont="1" applyFill="1" applyBorder="1" applyAlignment="1">
      <alignment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vertical="center" wrapText="1"/>
    </xf>
    <xf numFmtId="0" fontId="10" fillId="10" borderId="12" xfId="0" applyFont="1" applyFill="1" applyBorder="1" applyAlignment="1">
      <alignment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11" borderId="8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9" fillId="9" borderId="12" xfId="0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12" borderId="9" xfId="0" applyFont="1" applyFill="1" applyBorder="1" applyAlignment="1">
      <alignment vertical="center" wrapText="1"/>
    </xf>
    <xf numFmtId="2" fontId="2" fillId="12" borderId="9" xfId="0" applyNumberFormat="1" applyFont="1" applyFill="1" applyBorder="1" applyAlignment="1">
      <alignment horizontal="center" vertical="center" wrapText="1"/>
    </xf>
    <xf numFmtId="0" fontId="1" fillId="12" borderId="12" xfId="0" applyFont="1" applyFill="1" applyBorder="1" applyAlignment="1">
      <alignment vertical="center" wrapText="1"/>
    </xf>
    <xf numFmtId="0" fontId="2" fillId="12" borderId="11" xfId="0" applyFont="1" applyFill="1" applyBorder="1" applyAlignment="1">
      <alignment horizontal="center" vertical="center" wrapText="1"/>
    </xf>
    <xf numFmtId="0" fontId="9" fillId="12" borderId="12" xfId="0" applyFont="1" applyFill="1" applyBorder="1" applyAlignment="1">
      <alignment vertical="center" wrapText="1"/>
    </xf>
    <xf numFmtId="0" fontId="2" fillId="12" borderId="7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 wrapText="1"/>
    </xf>
    <xf numFmtId="0" fontId="10" fillId="12" borderId="12" xfId="0" applyFont="1" applyFill="1" applyBorder="1" applyAlignment="1">
      <alignment vertical="center" wrapText="1"/>
    </xf>
    <xf numFmtId="0" fontId="2" fillId="13" borderId="8" xfId="0" applyFont="1" applyFill="1" applyBorder="1" applyAlignment="1">
      <alignment vertical="center" wrapText="1"/>
    </xf>
    <xf numFmtId="0" fontId="2" fillId="13" borderId="10" xfId="0" applyFont="1" applyFill="1" applyBorder="1" applyAlignment="1">
      <alignment horizontal="center" vertical="center" wrapText="1"/>
    </xf>
    <xf numFmtId="2" fontId="2" fillId="13" borderId="10" xfId="0" applyNumberFormat="1" applyFont="1" applyFill="1" applyBorder="1" applyAlignment="1">
      <alignment horizontal="center" vertical="center" wrapText="1"/>
    </xf>
    <xf numFmtId="0" fontId="2" fillId="14" borderId="8" xfId="0" applyFont="1" applyFill="1" applyBorder="1" applyAlignment="1">
      <alignment vertical="center" wrapText="1"/>
    </xf>
    <xf numFmtId="0" fontId="2" fillId="14" borderId="10" xfId="0" applyFont="1" applyFill="1" applyBorder="1" applyAlignment="1">
      <alignment horizontal="center" vertical="center" wrapText="1"/>
    </xf>
    <xf numFmtId="2" fontId="2" fillId="12" borderId="10" xfId="0" applyNumberFormat="1" applyFont="1" applyFill="1" applyBorder="1" applyAlignment="1">
      <alignment horizontal="center" vertical="center" wrapText="1"/>
    </xf>
    <xf numFmtId="0" fontId="2" fillId="14" borderId="9" xfId="0" applyFont="1" applyFill="1" applyBorder="1" applyAlignment="1">
      <alignment vertical="center" wrapText="1"/>
    </xf>
    <xf numFmtId="2" fontId="2" fillId="14" borderId="9" xfId="0" applyNumberFormat="1" applyFont="1" applyFill="1" applyBorder="1" applyAlignment="1">
      <alignment horizontal="center" vertical="center" wrapText="1"/>
    </xf>
    <xf numFmtId="0" fontId="2" fillId="12" borderId="9" xfId="0" applyFont="1" applyFill="1" applyBorder="1" applyAlignment="1">
      <alignment wrapText="1"/>
    </xf>
    <xf numFmtId="2" fontId="2" fillId="0" borderId="10" xfId="0" applyNumberFormat="1" applyFont="1" applyBorder="1" applyAlignment="1">
      <alignment vertical="center" wrapText="1"/>
    </xf>
    <xf numFmtId="1" fontId="2" fillId="0" borderId="10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/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/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2" fillId="0" borderId="3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3" fillId="12" borderId="8" xfId="0" applyFont="1" applyFill="1" applyBorder="1"/>
    <xf numFmtId="0" fontId="3" fillId="9" borderId="8" xfId="0" applyFont="1" applyFill="1" applyBorder="1"/>
    <xf numFmtId="0" fontId="2" fillId="10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2" fontId="2" fillId="14" borderId="4" xfId="0" applyNumberFormat="1" applyFont="1" applyFill="1" applyBorder="1" applyAlignment="1">
      <alignment horizontal="center" vertical="center" wrapText="1"/>
    </xf>
    <xf numFmtId="0" fontId="3" fillId="14" borderId="8" xfId="0" applyFont="1" applyFill="1" applyBorder="1"/>
    <xf numFmtId="2" fontId="2" fillId="2" borderId="4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2" fontId="2" fillId="15" borderId="9" xfId="0" applyNumberFormat="1" applyFont="1" applyFill="1" applyBorder="1" applyAlignment="1">
      <alignment horizontal="center" vertical="center" wrapText="1"/>
    </xf>
    <xf numFmtId="2" fontId="2" fillId="10" borderId="10" xfId="0" applyNumberFormat="1" applyFont="1" applyFill="1" applyBorder="1" applyAlignment="1">
      <alignment horizontal="center" vertical="center" wrapText="1"/>
    </xf>
    <xf numFmtId="2" fontId="2" fillId="10" borderId="4" xfId="0" applyNumberFormat="1" applyFont="1" applyFill="1" applyBorder="1" applyAlignment="1">
      <alignment horizontal="center" vertical="center" wrapText="1"/>
    </xf>
    <xf numFmtId="2" fontId="3" fillId="9" borderId="8" xfId="0" applyNumberFormat="1" applyFont="1" applyFill="1" applyBorder="1"/>
    <xf numFmtId="2" fontId="2" fillId="10" borderId="7" xfId="0" applyNumberFormat="1" applyFont="1" applyFill="1" applyBorder="1" applyAlignment="1">
      <alignment horizontal="center" vertical="center" wrapText="1"/>
    </xf>
    <xf numFmtId="2" fontId="2" fillId="9" borderId="10" xfId="0" applyNumberFormat="1" applyFont="1" applyFill="1" applyBorder="1" applyAlignment="1">
      <alignment horizontal="center" vertical="center" wrapText="1"/>
    </xf>
    <xf numFmtId="2" fontId="2" fillId="11" borderId="10" xfId="0" applyNumberFormat="1" applyFont="1" applyFill="1" applyBorder="1" applyAlignment="1">
      <alignment horizontal="center" vertical="center" wrapText="1"/>
    </xf>
    <xf numFmtId="2" fontId="2" fillId="9" borderId="4" xfId="0" applyNumberFormat="1" applyFont="1" applyFill="1" applyBorder="1" applyAlignment="1">
      <alignment horizontal="center" vertical="center" wrapText="1"/>
    </xf>
    <xf numFmtId="2" fontId="2" fillId="9" borderId="7" xfId="0" applyNumberFormat="1" applyFont="1" applyFill="1" applyBorder="1" applyAlignment="1">
      <alignment horizontal="center" vertical="center" wrapText="1"/>
    </xf>
    <xf numFmtId="2" fontId="2" fillId="12" borderId="4" xfId="0" applyNumberFormat="1" applyFont="1" applyFill="1" applyBorder="1" applyAlignment="1">
      <alignment horizontal="center" vertical="center" wrapText="1"/>
    </xf>
    <xf numFmtId="2" fontId="3" fillId="12" borderId="8" xfId="0" applyNumberFormat="1" applyFont="1" applyFill="1" applyBorder="1"/>
    <xf numFmtId="2" fontId="2" fillId="12" borderId="7" xfId="0" applyNumberFormat="1" applyFont="1" applyFill="1" applyBorder="1" applyAlignment="1">
      <alignment horizontal="center" vertical="center" wrapText="1"/>
    </xf>
    <xf numFmtId="2" fontId="2" fillId="16" borderId="10" xfId="0" applyNumberFormat="1" applyFont="1" applyFill="1" applyBorder="1" applyAlignment="1">
      <alignment horizontal="center" vertical="center" wrapText="1"/>
    </xf>
    <xf numFmtId="2" fontId="2" fillId="14" borderId="10" xfId="0" applyNumberFormat="1" applyFont="1" applyFill="1" applyBorder="1" applyAlignment="1">
      <alignment vertical="center" wrapText="1"/>
    </xf>
    <xf numFmtId="2" fontId="2" fillId="0" borderId="11" xfId="0" applyNumberFormat="1" applyFont="1" applyBorder="1" applyAlignment="1">
      <alignment vertical="center" wrapText="1"/>
    </xf>
    <xf numFmtId="2" fontId="2" fillId="16" borderId="0" xfId="0" applyNumberFormat="1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666750</xdr:colOff>
      <xdr:row>270</xdr:row>
      <xdr:rowOff>57150</xdr:rowOff>
    </xdr:from>
    <xdr:ext cx="7772400" cy="2200275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666750</xdr:colOff>
      <xdr:row>268</xdr:row>
      <xdr:rowOff>57150</xdr:rowOff>
    </xdr:from>
    <xdr:ext cx="7772400" cy="2200275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topLeftCell="F257" zoomScaleNormal="100" workbookViewId="0">
      <selection activeCell="K280" sqref="K280"/>
    </sheetView>
  </sheetViews>
  <sheetFormatPr defaultColWidth="14.44140625" defaultRowHeight="15" customHeight="1" x14ac:dyDescent="0.3"/>
  <cols>
    <col min="1" max="1" width="36.44140625" customWidth="1"/>
    <col min="2" max="6" width="8.6640625" customWidth="1"/>
    <col min="7" max="7" width="79.6640625" customWidth="1"/>
    <col min="8" max="8" width="21.88671875" customWidth="1"/>
    <col min="9" max="9" width="26.5546875" customWidth="1"/>
    <col min="10" max="10" width="17.6640625" customWidth="1"/>
    <col min="11" max="11" width="21.5546875" customWidth="1"/>
    <col min="12" max="12" width="17.6640625" customWidth="1"/>
    <col min="13" max="13" width="11.109375" customWidth="1"/>
    <col min="14" max="14" width="13.33203125" customWidth="1"/>
    <col min="15" max="26" width="8.6640625" customWidth="1"/>
  </cols>
  <sheetData>
    <row r="1" spans="1:23" ht="31.2" x14ac:dyDescent="0.3">
      <c r="A1" s="1" t="s">
        <v>0</v>
      </c>
      <c r="B1" s="1">
        <v>3</v>
      </c>
      <c r="C1" s="2" t="s">
        <v>1</v>
      </c>
      <c r="D1" s="2" t="s">
        <v>2</v>
      </c>
      <c r="E1" s="2" t="s">
        <v>3</v>
      </c>
      <c r="F1" s="2"/>
      <c r="G1" s="3" t="s">
        <v>4</v>
      </c>
      <c r="H1" s="4" t="s">
        <v>5</v>
      </c>
      <c r="I1" s="4" t="s">
        <v>6</v>
      </c>
      <c r="J1" s="3" t="s">
        <v>7</v>
      </c>
      <c r="K1" s="4" t="s">
        <v>5</v>
      </c>
      <c r="L1" s="4" t="s">
        <v>6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.6" x14ac:dyDescent="0.3">
      <c r="A2" s="2"/>
      <c r="B2" s="2"/>
      <c r="C2" s="2"/>
      <c r="D2" s="2"/>
      <c r="E2" s="2"/>
      <c r="F2" s="2"/>
      <c r="G2" s="5" t="s">
        <v>8</v>
      </c>
      <c r="H2" s="2"/>
      <c r="I2" s="2"/>
      <c r="J2" s="6" t="s">
        <v>1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31.2" x14ac:dyDescent="0.3">
      <c r="A3" s="7" t="s">
        <v>9</v>
      </c>
      <c r="B3" s="8">
        <v>3804</v>
      </c>
      <c r="C3" s="9" t="s">
        <v>10</v>
      </c>
      <c r="D3" s="9" t="s">
        <v>11</v>
      </c>
      <c r="E3" s="9" t="s">
        <v>10</v>
      </c>
      <c r="F3" s="2"/>
      <c r="G3" s="7" t="s">
        <v>12</v>
      </c>
      <c r="H3" s="10">
        <v>31600</v>
      </c>
      <c r="I3" s="2"/>
      <c r="J3" s="7" t="s">
        <v>13</v>
      </c>
      <c r="K3" s="8">
        <v>25000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31.2" x14ac:dyDescent="0.3">
      <c r="A4" s="7" t="s">
        <v>13</v>
      </c>
      <c r="B4" s="8">
        <v>25000</v>
      </c>
      <c r="C4" s="9" t="s">
        <v>11</v>
      </c>
      <c r="D4" s="9" t="s">
        <v>10</v>
      </c>
      <c r="E4" s="9" t="s">
        <v>10</v>
      </c>
      <c r="F4" s="2"/>
      <c r="G4" s="7" t="s">
        <v>14</v>
      </c>
      <c r="H4" s="8">
        <v>12290</v>
      </c>
      <c r="I4" s="4"/>
      <c r="J4" s="7" t="s">
        <v>15</v>
      </c>
      <c r="K4" s="8">
        <v>11900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.6" x14ac:dyDescent="0.3">
      <c r="A5" s="7" t="s">
        <v>16</v>
      </c>
      <c r="B5" s="8">
        <v>11200</v>
      </c>
      <c r="C5" s="9" t="s">
        <v>10</v>
      </c>
      <c r="D5" s="9" t="s">
        <v>10</v>
      </c>
      <c r="E5" s="9" t="s">
        <v>11</v>
      </c>
      <c r="F5" s="2"/>
      <c r="G5" s="7" t="s">
        <v>17</v>
      </c>
      <c r="H5" s="8">
        <v>-8900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1.2" x14ac:dyDescent="0.3">
      <c r="A6" s="7" t="s">
        <v>18</v>
      </c>
      <c r="B6" s="8">
        <v>500</v>
      </c>
      <c r="C6" s="9" t="s">
        <v>10</v>
      </c>
      <c r="D6" s="9" t="s">
        <v>10</v>
      </c>
      <c r="E6" s="9" t="s">
        <v>11</v>
      </c>
      <c r="F6" s="2"/>
      <c r="G6" s="11" t="s">
        <v>19</v>
      </c>
      <c r="H6" s="2">
        <f>SUM(H3:H5)</f>
        <v>34990</v>
      </c>
      <c r="I6" s="2"/>
      <c r="J6" s="11" t="s">
        <v>20</v>
      </c>
      <c r="K6" s="2">
        <f>SUM(K3:K4)</f>
        <v>36900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.6" x14ac:dyDescent="0.3">
      <c r="A7" s="7" t="s">
        <v>21</v>
      </c>
      <c r="B7" s="8">
        <v>1820</v>
      </c>
      <c r="C7" s="9" t="s">
        <v>10</v>
      </c>
      <c r="D7" s="9" t="s">
        <v>10</v>
      </c>
      <c r="E7" s="9" t="s">
        <v>11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.6" x14ac:dyDescent="0.3">
      <c r="A8" s="7" t="s">
        <v>15</v>
      </c>
      <c r="B8" s="8">
        <v>11900</v>
      </c>
      <c r="C8" s="9" t="s">
        <v>11</v>
      </c>
      <c r="D8" s="9" t="s">
        <v>10</v>
      </c>
      <c r="E8" s="9" t="s">
        <v>10</v>
      </c>
      <c r="F8" s="2"/>
      <c r="G8" s="5" t="s">
        <v>22</v>
      </c>
      <c r="H8" s="2"/>
      <c r="I8" s="2"/>
      <c r="J8" s="6" t="s">
        <v>2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31.2" x14ac:dyDescent="0.3">
      <c r="A9" s="7" t="s">
        <v>23</v>
      </c>
      <c r="B9" s="8">
        <v>3690</v>
      </c>
      <c r="C9" s="9" t="s">
        <v>10</v>
      </c>
      <c r="D9" s="9" t="s">
        <v>11</v>
      </c>
      <c r="E9" s="9" t="s">
        <v>10</v>
      </c>
      <c r="F9" s="2"/>
      <c r="G9" s="7" t="s">
        <v>18</v>
      </c>
      <c r="H9" s="8">
        <v>500</v>
      </c>
      <c r="I9" s="2"/>
      <c r="J9" s="7" t="s">
        <v>9</v>
      </c>
      <c r="K9" s="8">
        <v>3804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31.2" x14ac:dyDescent="0.3">
      <c r="A10" s="7" t="s">
        <v>24</v>
      </c>
      <c r="B10" s="8">
        <v>2184</v>
      </c>
      <c r="C10" s="9" t="s">
        <v>10</v>
      </c>
      <c r="D10" s="9" t="s">
        <v>10</v>
      </c>
      <c r="E10" s="9" t="s">
        <v>11</v>
      </c>
      <c r="F10" s="2"/>
      <c r="G10" s="7" t="s">
        <v>16</v>
      </c>
      <c r="H10" s="8">
        <v>11200</v>
      </c>
      <c r="I10" s="2"/>
      <c r="J10" s="7" t="s">
        <v>23</v>
      </c>
      <c r="K10" s="8">
        <v>3690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31.2" x14ac:dyDescent="0.3">
      <c r="A11" s="7" t="s">
        <v>14</v>
      </c>
      <c r="B11" s="8">
        <v>12290</v>
      </c>
      <c r="C11" s="9" t="s">
        <v>10</v>
      </c>
      <c r="D11" s="9" t="s">
        <v>10</v>
      </c>
      <c r="E11" s="9" t="s">
        <v>11</v>
      </c>
      <c r="F11" s="2"/>
      <c r="G11" s="7" t="s">
        <v>24</v>
      </c>
      <c r="H11" s="12">
        <v>2184</v>
      </c>
      <c r="I11" s="2"/>
      <c r="J11" s="7" t="s">
        <v>25</v>
      </c>
      <c r="K11" s="8">
        <v>6300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.6" x14ac:dyDescent="0.3">
      <c r="A12" s="7" t="s">
        <v>25</v>
      </c>
      <c r="B12" s="8">
        <v>6300</v>
      </c>
      <c r="C12" s="9" t="s">
        <v>10</v>
      </c>
      <c r="D12" s="9" t="s">
        <v>11</v>
      </c>
      <c r="E12" s="9" t="s">
        <v>10</v>
      </c>
      <c r="F12" s="2"/>
      <c r="G12" s="7" t="s">
        <v>21</v>
      </c>
      <c r="H12" s="8">
        <v>1820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1.2" x14ac:dyDescent="0.3">
      <c r="A13" s="7" t="s">
        <v>17</v>
      </c>
      <c r="B13" s="8">
        <v>8900</v>
      </c>
      <c r="C13" s="9" t="s">
        <v>10</v>
      </c>
      <c r="D13" s="9" t="s">
        <v>10</v>
      </c>
      <c r="E13" s="9" t="s">
        <v>26</v>
      </c>
      <c r="F13" s="2"/>
      <c r="G13" s="11" t="s">
        <v>27</v>
      </c>
      <c r="H13" s="2">
        <f>SUM(H9:H12)</f>
        <v>15704</v>
      </c>
      <c r="I13" s="2"/>
      <c r="J13" s="11" t="s">
        <v>28</v>
      </c>
      <c r="K13" s="2">
        <f>SUM(K9:K11)</f>
        <v>13794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5.6" x14ac:dyDescent="0.3">
      <c r="A14" s="7" t="s">
        <v>12</v>
      </c>
      <c r="B14" s="8">
        <v>31600</v>
      </c>
      <c r="C14" s="9" t="s">
        <v>10</v>
      </c>
      <c r="D14" s="9" t="s">
        <v>10</v>
      </c>
      <c r="E14" s="9" t="s">
        <v>11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46.8" x14ac:dyDescent="0.3">
      <c r="A15" s="13" t="s">
        <v>29</v>
      </c>
      <c r="B15" s="14">
        <v>65</v>
      </c>
      <c r="C15" s="2"/>
      <c r="D15" s="2"/>
      <c r="E15" s="2"/>
      <c r="F15" s="2"/>
      <c r="G15" s="11" t="s">
        <v>30</v>
      </c>
      <c r="H15" s="2">
        <f>SUM(H6,H13)</f>
        <v>50694</v>
      </c>
      <c r="I15" s="2"/>
      <c r="J15" s="11" t="s">
        <v>31</v>
      </c>
      <c r="K15" s="2">
        <f>SUM(K6,K13)</f>
        <v>50694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5.6" x14ac:dyDescent="0.3">
      <c r="A16" s="13" t="s">
        <v>32</v>
      </c>
      <c r="B16" s="14">
        <v>33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1.2" x14ac:dyDescent="0.3">
      <c r="A17" s="15" t="s">
        <v>33</v>
      </c>
      <c r="B17" s="14">
        <v>15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1.2" x14ac:dyDescent="0.3">
      <c r="A18" s="15" t="s">
        <v>34</v>
      </c>
      <c r="B18" s="14">
        <v>15</v>
      </c>
      <c r="C18" s="2"/>
      <c r="D18" s="2"/>
      <c r="E18" s="2"/>
      <c r="F18" s="2"/>
      <c r="G18" s="156" t="s">
        <v>35</v>
      </c>
      <c r="H18" s="150"/>
      <c r="I18" s="150"/>
      <c r="J18" s="150"/>
      <c r="K18" s="150"/>
      <c r="L18" s="150"/>
      <c r="M18" s="150"/>
      <c r="N18" s="150"/>
      <c r="O18" s="2"/>
      <c r="P18" s="2"/>
      <c r="Q18" s="2"/>
      <c r="R18" s="2"/>
      <c r="S18" s="2"/>
      <c r="T18" s="2"/>
      <c r="U18" s="2"/>
      <c r="V18" s="2"/>
      <c r="W18" s="2"/>
    </row>
    <row r="19" spans="1:23" ht="31.2" x14ac:dyDescent="0.3">
      <c r="A19" s="13" t="s">
        <v>36</v>
      </c>
      <c r="B19" s="14">
        <v>65</v>
      </c>
      <c r="C19" s="2"/>
      <c r="D19" s="2"/>
      <c r="E19" s="2"/>
      <c r="F19" s="2"/>
      <c r="G19" s="151" t="s">
        <v>37</v>
      </c>
      <c r="H19" s="153" t="s">
        <v>38</v>
      </c>
      <c r="I19" s="154"/>
      <c r="J19" s="154"/>
      <c r="K19" s="155"/>
      <c r="L19" s="151" t="s">
        <v>39</v>
      </c>
      <c r="M19" s="153" t="s">
        <v>38</v>
      </c>
      <c r="N19" s="155"/>
      <c r="O19" s="2"/>
      <c r="P19" s="2"/>
      <c r="Q19" s="2"/>
      <c r="R19" s="2"/>
      <c r="S19" s="2"/>
      <c r="T19" s="2"/>
      <c r="U19" s="2"/>
      <c r="V19" s="2"/>
      <c r="W19" s="2"/>
    </row>
    <row r="20" spans="1:23" ht="15.6" x14ac:dyDescent="0.3">
      <c r="A20" s="13" t="s">
        <v>40</v>
      </c>
      <c r="B20" s="14">
        <v>35</v>
      </c>
      <c r="C20" s="2"/>
      <c r="D20" s="2"/>
      <c r="E20" s="2"/>
      <c r="F20" s="2"/>
      <c r="G20" s="152"/>
      <c r="H20" s="16" t="s">
        <v>41</v>
      </c>
      <c r="I20" s="16" t="s">
        <v>42</v>
      </c>
      <c r="J20" s="16" t="s">
        <v>43</v>
      </c>
      <c r="K20" s="16" t="s">
        <v>44</v>
      </c>
      <c r="L20" s="152"/>
      <c r="M20" s="16" t="s">
        <v>41</v>
      </c>
      <c r="N20" s="16" t="s">
        <v>42</v>
      </c>
      <c r="O20" s="2"/>
      <c r="P20" s="2"/>
      <c r="Q20" s="2"/>
      <c r="R20" s="2"/>
      <c r="S20" s="2"/>
      <c r="T20" s="2"/>
      <c r="U20" s="2"/>
      <c r="V20" s="2"/>
      <c r="W20" s="2"/>
    </row>
    <row r="21" spans="1:23" ht="15.75" customHeight="1" x14ac:dyDescent="0.3">
      <c r="A21" s="15" t="s">
        <v>45</v>
      </c>
      <c r="B21" s="14">
        <v>4</v>
      </c>
      <c r="C21" s="2"/>
      <c r="D21" s="2"/>
      <c r="E21" s="2"/>
      <c r="F21" s="2"/>
      <c r="G21" s="16" t="s">
        <v>46</v>
      </c>
      <c r="H21" s="17">
        <v>1175</v>
      </c>
      <c r="I21" s="17">
        <v>1120</v>
      </c>
      <c r="J21" s="17">
        <v>1150</v>
      </c>
      <c r="K21" s="17">
        <v>1200</v>
      </c>
      <c r="L21" s="18">
        <f>SUM(H21:K21)</f>
        <v>4645</v>
      </c>
      <c r="M21" s="19">
        <f>K21+ ((K21-J21)/J21 * 100)</f>
        <v>1204.3478260869565</v>
      </c>
      <c r="N21" s="19">
        <f>M21+ ((M21-K21)/K21 * 100)</f>
        <v>1204.7101449275362</v>
      </c>
      <c r="O21" s="2"/>
      <c r="P21" s="2"/>
      <c r="Q21" s="2"/>
      <c r="R21" s="2"/>
      <c r="S21" s="2"/>
      <c r="T21" s="2"/>
      <c r="U21" s="2"/>
      <c r="V21" s="2"/>
      <c r="W21" s="2"/>
    </row>
    <row r="22" spans="1:23" ht="15.75" customHeight="1" x14ac:dyDescent="0.3">
      <c r="A22" s="15" t="s">
        <v>47</v>
      </c>
      <c r="B22" s="14">
        <v>3828</v>
      </c>
      <c r="C22" s="2"/>
      <c r="D22" s="2"/>
      <c r="E22" s="2"/>
      <c r="F22" s="2"/>
      <c r="G22" s="16" t="s">
        <v>48</v>
      </c>
      <c r="H22" s="17">
        <v>48</v>
      </c>
      <c r="I22" s="17">
        <v>48</v>
      </c>
      <c r="J22" s="17">
        <v>48</v>
      </c>
      <c r="K22" s="17">
        <v>48</v>
      </c>
      <c r="L22" s="17">
        <v>48</v>
      </c>
      <c r="M22" s="17">
        <v>48</v>
      </c>
      <c r="N22" s="17">
        <v>48</v>
      </c>
      <c r="O22" s="2"/>
      <c r="P22" s="2"/>
      <c r="Q22" s="2"/>
      <c r="R22" s="2"/>
      <c r="S22" s="2"/>
      <c r="T22" s="2"/>
      <c r="U22" s="2"/>
      <c r="V22" s="2"/>
      <c r="W22" s="2"/>
    </row>
    <row r="23" spans="1:23" ht="15.75" customHeight="1" x14ac:dyDescent="0.3">
      <c r="A23" s="15" t="s">
        <v>49</v>
      </c>
      <c r="B23" s="14">
        <v>3</v>
      </c>
      <c r="C23" s="2"/>
      <c r="D23" s="2"/>
      <c r="E23" s="2"/>
      <c r="F23" s="2"/>
      <c r="G23" s="16" t="s">
        <v>50</v>
      </c>
      <c r="H23" s="151">
        <f t="shared" ref="H23:L23" si="0">H21*H22</f>
        <v>56400</v>
      </c>
      <c r="I23" s="151">
        <f t="shared" si="0"/>
        <v>53760</v>
      </c>
      <c r="J23" s="151">
        <f t="shared" si="0"/>
        <v>55200</v>
      </c>
      <c r="K23" s="151">
        <f t="shared" si="0"/>
        <v>57600</v>
      </c>
      <c r="L23" s="157">
        <f t="shared" si="0"/>
        <v>222960</v>
      </c>
      <c r="M23" s="158">
        <f>K23+((K23-J23)/J23 * 100)</f>
        <v>57604.34782608696</v>
      </c>
      <c r="N23" s="158">
        <f>M23+((M23-K23)/K23 * 100)</f>
        <v>57604.355374396138</v>
      </c>
      <c r="O23" s="2"/>
      <c r="P23" s="2"/>
      <c r="Q23" s="2"/>
      <c r="R23" s="2"/>
      <c r="S23" s="2"/>
      <c r="T23" s="2"/>
      <c r="U23" s="2"/>
      <c r="V23" s="2"/>
      <c r="W23" s="2"/>
    </row>
    <row r="24" spans="1:23" ht="15.75" customHeight="1" x14ac:dyDescent="0.3">
      <c r="A24" s="15" t="s">
        <v>51</v>
      </c>
      <c r="B24" s="14">
        <v>225</v>
      </c>
      <c r="C24" s="2"/>
      <c r="D24" s="2"/>
      <c r="E24" s="2"/>
      <c r="F24" s="2"/>
      <c r="G24" s="16" t="s">
        <v>52</v>
      </c>
      <c r="H24" s="152"/>
      <c r="I24" s="152"/>
      <c r="J24" s="152"/>
      <c r="K24" s="152"/>
      <c r="L24" s="152"/>
      <c r="M24" s="152"/>
      <c r="N24" s="152"/>
      <c r="O24" s="2"/>
      <c r="P24" s="2"/>
      <c r="Q24" s="2"/>
      <c r="R24" s="2"/>
      <c r="S24" s="2"/>
      <c r="T24" s="2"/>
      <c r="U24" s="2"/>
      <c r="V24" s="2"/>
      <c r="W24" s="2"/>
    </row>
    <row r="25" spans="1:23" ht="31.2" x14ac:dyDescent="0.3">
      <c r="A25" s="15" t="s">
        <v>53</v>
      </c>
      <c r="B25" s="14">
        <v>2</v>
      </c>
      <c r="C25" s="2"/>
      <c r="D25" s="2"/>
      <c r="E25" s="2"/>
      <c r="F25" s="2"/>
      <c r="G25" s="20"/>
      <c r="H25" s="3"/>
      <c r="I25" s="3"/>
      <c r="J25" s="3"/>
      <c r="K25" s="3"/>
      <c r="L25" s="3"/>
      <c r="M25" s="3"/>
      <c r="N25" s="3"/>
      <c r="O25" s="2"/>
      <c r="P25" s="2"/>
      <c r="Q25" s="2"/>
      <c r="R25" s="2"/>
      <c r="S25" s="2"/>
      <c r="T25" s="2"/>
      <c r="U25" s="2"/>
      <c r="V25" s="2"/>
      <c r="W25" s="2"/>
    </row>
    <row r="26" spans="1:23" ht="31.2" x14ac:dyDescent="0.3">
      <c r="A26" s="15" t="s">
        <v>54</v>
      </c>
      <c r="B26" s="14">
        <v>4</v>
      </c>
      <c r="C26" s="2"/>
      <c r="D26" s="2"/>
      <c r="E26" s="2"/>
      <c r="F26" s="2"/>
      <c r="G26" s="20"/>
      <c r="H26" s="3"/>
      <c r="I26" s="3"/>
      <c r="J26" s="3"/>
      <c r="K26" s="3"/>
      <c r="L26" s="3"/>
      <c r="M26" s="3"/>
      <c r="N26" s="3"/>
      <c r="O26" s="2"/>
      <c r="P26" s="2"/>
      <c r="Q26" s="2"/>
      <c r="R26" s="2"/>
      <c r="S26" s="2"/>
      <c r="T26" s="2"/>
      <c r="U26" s="2"/>
      <c r="V26" s="2"/>
      <c r="W26" s="2"/>
    </row>
    <row r="27" spans="1:23" ht="15.75" customHeight="1" x14ac:dyDescent="0.3">
      <c r="A27" s="15" t="s">
        <v>55</v>
      </c>
      <c r="B27" s="21">
        <v>787.27499999999998</v>
      </c>
      <c r="C27" s="2"/>
      <c r="D27" s="2"/>
      <c r="E27" s="2"/>
      <c r="F27" s="2"/>
      <c r="G27" s="20"/>
      <c r="H27" s="3"/>
      <c r="I27" s="3"/>
      <c r="J27" s="3"/>
      <c r="K27" s="3"/>
      <c r="L27" s="3"/>
      <c r="M27" s="3"/>
      <c r="N27" s="3"/>
      <c r="O27" s="2"/>
      <c r="P27" s="2"/>
      <c r="Q27" s="2"/>
      <c r="R27" s="2"/>
      <c r="S27" s="2"/>
      <c r="T27" s="2"/>
      <c r="U27" s="2"/>
      <c r="V27" s="2"/>
      <c r="W27" s="2"/>
    </row>
    <row r="28" spans="1:23" ht="15.75" customHeight="1" x14ac:dyDescent="0.3">
      <c r="A28" s="15" t="s">
        <v>56</v>
      </c>
      <c r="B28" s="21">
        <v>524.85</v>
      </c>
      <c r="C28" s="2"/>
      <c r="D28" s="2"/>
      <c r="E28" s="2"/>
      <c r="F28" s="2"/>
      <c r="G28" s="20"/>
      <c r="H28" s="3"/>
      <c r="I28" s="3"/>
      <c r="J28" s="3"/>
      <c r="K28" s="3"/>
      <c r="L28" s="3"/>
      <c r="M28" s="3"/>
      <c r="N28" s="3"/>
      <c r="O28" s="2"/>
      <c r="P28" s="2"/>
      <c r="Q28" s="2"/>
      <c r="R28" s="2"/>
      <c r="S28" s="2"/>
      <c r="T28" s="2"/>
      <c r="U28" s="2"/>
      <c r="V28" s="2"/>
      <c r="W28" s="2"/>
    </row>
    <row r="29" spans="1:23" ht="15.75" customHeight="1" x14ac:dyDescent="0.3">
      <c r="A29" s="22" t="s">
        <v>57</v>
      </c>
      <c r="B29" s="14">
        <v>62</v>
      </c>
      <c r="C29" s="2"/>
      <c r="D29" s="2"/>
      <c r="E29" s="2"/>
      <c r="F29" s="2"/>
      <c r="G29" s="156" t="s">
        <v>58</v>
      </c>
      <c r="H29" s="150"/>
      <c r="I29" s="150"/>
      <c r="J29" s="150"/>
      <c r="K29" s="150"/>
      <c r="L29" s="150"/>
      <c r="M29" s="150"/>
      <c r="N29" s="150"/>
      <c r="O29" s="2"/>
      <c r="P29" s="2"/>
      <c r="Q29" s="2"/>
      <c r="R29" s="2"/>
      <c r="S29" s="2"/>
      <c r="T29" s="2"/>
      <c r="U29" s="2"/>
      <c r="V29" s="2"/>
      <c r="W29" s="2"/>
    </row>
    <row r="30" spans="1:23" ht="15.75" customHeight="1" x14ac:dyDescent="0.3">
      <c r="A30" s="15" t="s">
        <v>59</v>
      </c>
      <c r="B30" s="14">
        <v>1.4</v>
      </c>
      <c r="C30" s="2"/>
      <c r="D30" s="2"/>
      <c r="E30" s="2"/>
      <c r="F30" s="2"/>
      <c r="G30" s="151" t="s">
        <v>60</v>
      </c>
      <c r="H30" s="153" t="s">
        <v>38</v>
      </c>
      <c r="I30" s="154"/>
      <c r="J30" s="154"/>
      <c r="K30" s="155"/>
      <c r="L30" s="151" t="s">
        <v>61</v>
      </c>
      <c r="M30" s="153" t="s">
        <v>38</v>
      </c>
      <c r="N30" s="155"/>
      <c r="O30" s="2"/>
      <c r="P30" s="2"/>
      <c r="Q30" s="2"/>
      <c r="R30" s="2"/>
      <c r="S30" s="2"/>
      <c r="T30" s="2"/>
      <c r="U30" s="2"/>
      <c r="V30" s="2"/>
      <c r="W30" s="2"/>
    </row>
    <row r="31" spans="1:23" ht="15.75" customHeight="1" x14ac:dyDescent="0.3">
      <c r="A31" s="15" t="s">
        <v>62</v>
      </c>
      <c r="B31" s="14">
        <v>1.2</v>
      </c>
      <c r="C31" s="2"/>
      <c r="D31" s="2"/>
      <c r="E31" s="2"/>
      <c r="F31" s="2"/>
      <c r="G31" s="152"/>
      <c r="H31" s="16" t="s">
        <v>41</v>
      </c>
      <c r="I31" s="16" t="s">
        <v>42</v>
      </c>
      <c r="J31" s="16" t="s">
        <v>43</v>
      </c>
      <c r="K31" s="16" t="s">
        <v>44</v>
      </c>
      <c r="L31" s="152"/>
      <c r="M31" s="16" t="s">
        <v>41</v>
      </c>
      <c r="N31" s="16" t="s">
        <v>42</v>
      </c>
      <c r="O31" s="2"/>
      <c r="P31" s="2"/>
      <c r="Q31" s="2"/>
      <c r="R31" s="2"/>
      <c r="S31" s="2"/>
      <c r="T31" s="2"/>
      <c r="U31" s="2"/>
      <c r="V31" s="2"/>
      <c r="W31" s="2"/>
    </row>
    <row r="32" spans="1:23" ht="15.75" customHeight="1" x14ac:dyDescent="0.3">
      <c r="A32" s="15" t="s">
        <v>63</v>
      </c>
      <c r="B32" s="14">
        <v>1500</v>
      </c>
      <c r="C32" s="2"/>
      <c r="D32" s="2"/>
      <c r="E32" s="2"/>
      <c r="F32" s="2"/>
      <c r="G32" s="16" t="s">
        <v>46</v>
      </c>
      <c r="H32" s="23">
        <f t="shared" ref="H32:N32" si="1">H21</f>
        <v>1175</v>
      </c>
      <c r="I32" s="23">
        <f t="shared" si="1"/>
        <v>1120</v>
      </c>
      <c r="J32" s="23">
        <f t="shared" si="1"/>
        <v>1150</v>
      </c>
      <c r="K32" s="23">
        <f t="shared" si="1"/>
        <v>1200</v>
      </c>
      <c r="L32" s="24">
        <f t="shared" si="1"/>
        <v>4645</v>
      </c>
      <c r="M32" s="23">
        <f t="shared" si="1"/>
        <v>1204.3478260869565</v>
      </c>
      <c r="N32" s="23">
        <f t="shared" si="1"/>
        <v>1204.7101449275362</v>
      </c>
      <c r="O32" s="2"/>
      <c r="P32" s="2"/>
      <c r="Q32" s="2"/>
      <c r="R32" s="2"/>
      <c r="S32" s="2"/>
      <c r="T32" s="2"/>
      <c r="U32" s="2"/>
      <c r="V32" s="2"/>
      <c r="W32" s="2"/>
    </row>
    <row r="33" spans="1:23" ht="15.75" customHeight="1" x14ac:dyDescent="0.3">
      <c r="A33" s="15" t="s">
        <v>64</v>
      </c>
      <c r="B33" s="14">
        <v>4275</v>
      </c>
      <c r="C33" s="2"/>
      <c r="D33" s="2"/>
      <c r="E33" s="2"/>
      <c r="F33" s="25">
        <v>0.15</v>
      </c>
      <c r="G33" s="16" t="s">
        <v>65</v>
      </c>
      <c r="H33" s="26">
        <f t="shared" ref="H33:J33" si="2">0.15*I32</f>
        <v>168</v>
      </c>
      <c r="I33" s="26">
        <f t="shared" si="2"/>
        <v>172.5</v>
      </c>
      <c r="J33" s="26">
        <f t="shared" si="2"/>
        <v>180</v>
      </c>
      <c r="K33" s="26">
        <f>0.15*M32</f>
        <v>180.65217391304347</v>
      </c>
      <c r="L33" s="26"/>
      <c r="M33" s="26">
        <f t="shared" ref="M33:N33" si="3">0.15*N32</f>
        <v>180.70652173913044</v>
      </c>
      <c r="N33" s="26">
        <f t="shared" si="3"/>
        <v>0</v>
      </c>
      <c r="O33" s="2"/>
      <c r="P33" s="2"/>
      <c r="Q33" s="2"/>
      <c r="R33" s="2"/>
      <c r="S33" s="2"/>
      <c r="T33" s="2"/>
      <c r="U33" s="2"/>
      <c r="V33" s="2"/>
      <c r="W33" s="2"/>
    </row>
    <row r="34" spans="1:23" ht="15.75" customHeight="1" x14ac:dyDescent="0.3">
      <c r="A34" s="15" t="s">
        <v>66</v>
      </c>
      <c r="B34" s="14">
        <v>2552</v>
      </c>
      <c r="C34" s="2"/>
      <c r="D34" s="2"/>
      <c r="E34" s="2"/>
      <c r="F34" s="2"/>
      <c r="G34" s="16" t="s">
        <v>67</v>
      </c>
      <c r="H34" s="26">
        <f t="shared" ref="H34:N34" si="4">H32+H33</f>
        <v>1343</v>
      </c>
      <c r="I34" s="26">
        <f t="shared" si="4"/>
        <v>1292.5</v>
      </c>
      <c r="J34" s="26">
        <f t="shared" si="4"/>
        <v>1330</v>
      </c>
      <c r="K34" s="26">
        <f t="shared" si="4"/>
        <v>1380.6521739130435</v>
      </c>
      <c r="L34" s="26">
        <f t="shared" si="4"/>
        <v>4645</v>
      </c>
      <c r="M34" s="26">
        <f t="shared" si="4"/>
        <v>1385.054347826087</v>
      </c>
      <c r="N34" s="26">
        <f t="shared" si="4"/>
        <v>1204.7101449275362</v>
      </c>
      <c r="O34" s="2"/>
      <c r="P34" s="2"/>
      <c r="Q34" s="2"/>
      <c r="R34" s="2"/>
      <c r="S34" s="2"/>
      <c r="T34" s="2"/>
      <c r="U34" s="2"/>
      <c r="V34" s="2"/>
      <c r="W34" s="2"/>
    </row>
    <row r="35" spans="1:23" ht="15.75" customHeight="1" x14ac:dyDescent="0.3">
      <c r="A35" s="15" t="s">
        <v>68</v>
      </c>
      <c r="B35" s="14">
        <v>12</v>
      </c>
      <c r="C35" s="2"/>
      <c r="D35" s="2"/>
      <c r="E35" s="2"/>
      <c r="F35" s="2">
        <v>2184</v>
      </c>
      <c r="G35" s="16" t="s">
        <v>69</v>
      </c>
      <c r="H35" s="27">
        <f>B10/B44</f>
        <v>75.986480945704628</v>
      </c>
      <c r="I35" s="26">
        <f t="shared" ref="I35:K35" si="5">H33</f>
        <v>168</v>
      </c>
      <c r="J35" s="26">
        <f t="shared" si="5"/>
        <v>172.5</v>
      </c>
      <c r="K35" s="26">
        <f t="shared" si="5"/>
        <v>180</v>
      </c>
      <c r="L35" s="23"/>
      <c r="M35" s="26">
        <f>K33</f>
        <v>180.65217391304347</v>
      </c>
      <c r="N35" s="26">
        <f>M33</f>
        <v>180.70652173913044</v>
      </c>
      <c r="O35" s="2"/>
      <c r="P35" s="2"/>
      <c r="Q35" s="2"/>
      <c r="R35" s="2"/>
      <c r="S35" s="2"/>
      <c r="T35" s="2"/>
      <c r="U35" s="2"/>
      <c r="V35" s="2"/>
      <c r="W35" s="2"/>
    </row>
    <row r="36" spans="1:23" ht="15.75" customHeight="1" x14ac:dyDescent="0.3">
      <c r="A36" s="15" t="s">
        <v>70</v>
      </c>
      <c r="B36" s="14">
        <v>25</v>
      </c>
      <c r="C36" s="2"/>
      <c r="D36" s="2"/>
      <c r="E36" s="2"/>
      <c r="F36" s="2"/>
      <c r="G36" s="16" t="s">
        <v>71</v>
      </c>
      <c r="H36" s="26">
        <f t="shared" ref="H36:K36" si="6">H34-H35</f>
        <v>1267.0135190542953</v>
      </c>
      <c r="I36" s="26">
        <f t="shared" si="6"/>
        <v>1124.5</v>
      </c>
      <c r="J36" s="26">
        <f t="shared" si="6"/>
        <v>1157.5</v>
      </c>
      <c r="K36" s="26">
        <f t="shared" si="6"/>
        <v>1200.6521739130435</v>
      </c>
      <c r="L36" s="26">
        <f>SUM(H36:K36)</f>
        <v>4749.6656929673391</v>
      </c>
      <c r="M36" s="26">
        <f t="shared" ref="M36:N36" si="7">M34-M35</f>
        <v>1204.4021739130435</v>
      </c>
      <c r="N36" s="26">
        <f t="shared" si="7"/>
        <v>1024.0036231884058</v>
      </c>
      <c r="O36" s="2"/>
      <c r="P36" s="2"/>
      <c r="Q36" s="2"/>
      <c r="R36" s="2"/>
      <c r="S36" s="2"/>
      <c r="T36" s="2"/>
      <c r="U36" s="2"/>
      <c r="V36" s="2"/>
      <c r="W36" s="2"/>
    </row>
    <row r="37" spans="1:23" ht="15.75" customHeight="1" x14ac:dyDescent="0.3">
      <c r="A37" s="15" t="s">
        <v>72</v>
      </c>
      <c r="B37" s="14">
        <v>15000</v>
      </c>
      <c r="C37" s="2"/>
      <c r="D37" s="2"/>
      <c r="E37" s="2"/>
      <c r="F37" s="2"/>
      <c r="G37" s="20"/>
      <c r="H37" s="3"/>
      <c r="I37" s="3"/>
      <c r="J37" s="3"/>
      <c r="K37" s="3"/>
      <c r="L37" s="3"/>
      <c r="M37" s="3"/>
      <c r="N37" s="3"/>
      <c r="O37" s="2"/>
      <c r="P37" s="2"/>
      <c r="Q37" s="2"/>
      <c r="R37" s="2"/>
      <c r="S37" s="2"/>
      <c r="T37" s="2"/>
      <c r="U37" s="2"/>
      <c r="V37" s="2"/>
      <c r="W37" s="2"/>
    </row>
    <row r="38" spans="1:23" ht="15.75" customHeight="1" x14ac:dyDescent="0.3">
      <c r="A38" s="15" t="s">
        <v>73</v>
      </c>
      <c r="B38" s="14">
        <v>25</v>
      </c>
      <c r="C38" s="2"/>
      <c r="D38" s="2"/>
      <c r="E38" s="2"/>
      <c r="F38" s="2"/>
      <c r="G38" s="20"/>
      <c r="H38" s="3"/>
      <c r="I38" s="3"/>
      <c r="J38" s="3"/>
      <c r="K38" s="3"/>
      <c r="L38" s="3"/>
      <c r="M38" s="3"/>
      <c r="N38" s="3"/>
      <c r="O38" s="2"/>
      <c r="P38" s="2"/>
      <c r="Q38" s="2"/>
      <c r="R38" s="2"/>
      <c r="S38" s="2"/>
      <c r="T38" s="2"/>
      <c r="U38" s="2"/>
      <c r="V38" s="2"/>
      <c r="W38" s="2"/>
    </row>
    <row r="39" spans="1:23" ht="15.75" customHeight="1" x14ac:dyDescent="0.3">
      <c r="A39" s="15" t="s">
        <v>74</v>
      </c>
      <c r="B39" s="14">
        <v>48</v>
      </c>
      <c r="C39" s="2"/>
      <c r="D39" s="2"/>
      <c r="E39" s="2"/>
      <c r="F39" s="2"/>
      <c r="G39" s="20"/>
      <c r="H39" s="3"/>
      <c r="I39" s="3"/>
      <c r="J39" s="3"/>
      <c r="K39" s="3"/>
      <c r="L39" s="3"/>
      <c r="M39" s="3"/>
      <c r="N39" s="3"/>
      <c r="O39" s="2"/>
      <c r="P39" s="2"/>
      <c r="Q39" s="2"/>
      <c r="R39" s="2"/>
      <c r="S39" s="2"/>
      <c r="T39" s="2"/>
      <c r="U39" s="2"/>
      <c r="V39" s="2"/>
      <c r="W39" s="2"/>
    </row>
    <row r="40" spans="1:23" ht="15.75" customHeight="1" x14ac:dyDescent="0.3">
      <c r="A40" s="15" t="s">
        <v>75</v>
      </c>
      <c r="B40" s="14">
        <v>1175</v>
      </c>
      <c r="C40" s="2"/>
      <c r="D40" s="2"/>
      <c r="E40" s="2"/>
      <c r="F40" s="2"/>
      <c r="G40" s="20"/>
      <c r="H40" s="3"/>
      <c r="I40" s="3"/>
      <c r="J40" s="3"/>
      <c r="K40" s="3"/>
      <c r="L40" s="3"/>
      <c r="M40" s="3"/>
      <c r="N40" s="3"/>
      <c r="O40" s="2"/>
      <c r="P40" s="2"/>
      <c r="Q40" s="2"/>
      <c r="R40" s="2"/>
      <c r="S40" s="2"/>
      <c r="T40" s="2"/>
      <c r="U40" s="2"/>
      <c r="V40" s="2"/>
      <c r="W40" s="2"/>
    </row>
    <row r="41" spans="1:23" ht="15.75" customHeight="1" x14ac:dyDescent="0.3">
      <c r="A41" s="14" t="s">
        <v>76</v>
      </c>
      <c r="B41" s="14">
        <v>1120</v>
      </c>
      <c r="C41" s="2"/>
      <c r="D41" s="2"/>
      <c r="E41" s="2"/>
      <c r="F41" s="2"/>
      <c r="G41" s="20"/>
      <c r="H41" s="3"/>
      <c r="I41" s="3"/>
      <c r="J41" s="3"/>
      <c r="K41" s="3"/>
      <c r="L41" s="3"/>
      <c r="M41" s="3"/>
      <c r="N41" s="3"/>
      <c r="O41" s="2"/>
      <c r="P41" s="2"/>
      <c r="Q41" s="2"/>
      <c r="R41" s="2"/>
      <c r="S41" s="2"/>
      <c r="T41" s="2"/>
      <c r="U41" s="2"/>
      <c r="V41" s="2"/>
      <c r="W41" s="2"/>
    </row>
    <row r="42" spans="1:23" ht="15.75" customHeight="1" x14ac:dyDescent="0.3">
      <c r="A42" s="14" t="s">
        <v>77</v>
      </c>
      <c r="B42" s="14">
        <v>1150</v>
      </c>
      <c r="C42" s="2"/>
      <c r="D42" s="2"/>
      <c r="E42" s="2"/>
      <c r="F42" s="2"/>
      <c r="G42" s="20"/>
      <c r="H42" s="3"/>
      <c r="I42" s="3"/>
      <c r="J42" s="3"/>
      <c r="K42" s="3"/>
      <c r="L42" s="3"/>
      <c r="M42" s="3"/>
      <c r="N42" s="3"/>
      <c r="O42" s="2"/>
      <c r="P42" s="2"/>
      <c r="Q42" s="2"/>
      <c r="R42" s="2"/>
      <c r="S42" s="2"/>
      <c r="T42" s="2"/>
      <c r="U42" s="2"/>
      <c r="V42" s="2"/>
      <c r="W42" s="2"/>
    </row>
    <row r="43" spans="1:23" ht="15.75" customHeight="1" x14ac:dyDescent="0.3">
      <c r="A43" s="14" t="s">
        <v>78</v>
      </c>
      <c r="B43" s="14">
        <v>1200</v>
      </c>
      <c r="C43" s="2"/>
      <c r="D43" s="2"/>
      <c r="E43" s="2"/>
      <c r="F43" s="2"/>
      <c r="G43" s="20"/>
      <c r="H43" s="3"/>
      <c r="I43" s="3"/>
      <c r="J43" s="3"/>
      <c r="K43" s="3"/>
      <c r="L43" s="3"/>
      <c r="M43" s="3"/>
      <c r="N43" s="3"/>
      <c r="O43" s="2"/>
      <c r="P43" s="2"/>
      <c r="Q43" s="2"/>
      <c r="R43" s="2"/>
      <c r="S43" s="2"/>
      <c r="T43" s="2"/>
      <c r="U43" s="2"/>
      <c r="V43" s="2"/>
      <c r="W43" s="2"/>
    </row>
    <row r="44" spans="1:23" ht="15.75" customHeight="1" x14ac:dyDescent="0.3">
      <c r="A44" s="22" t="s">
        <v>79</v>
      </c>
      <c r="B44" s="28">
        <v>28.741954790096877</v>
      </c>
      <c r="C44" s="2"/>
      <c r="D44" s="2"/>
      <c r="E44" s="2"/>
      <c r="F44" s="2"/>
      <c r="G44" s="156" t="s">
        <v>80</v>
      </c>
      <c r="H44" s="150"/>
      <c r="I44" s="150"/>
      <c r="J44" s="150"/>
      <c r="K44" s="150"/>
      <c r="L44" s="150"/>
      <c r="M44" s="150"/>
      <c r="N44" s="150"/>
      <c r="O44" s="2"/>
      <c r="P44" s="2"/>
      <c r="Q44" s="2"/>
      <c r="R44" s="2"/>
      <c r="S44" s="2"/>
      <c r="T44" s="2"/>
      <c r="U44" s="2"/>
      <c r="V44" s="2"/>
      <c r="W44" s="2"/>
    </row>
    <row r="45" spans="1:23" ht="15.75" customHeight="1" x14ac:dyDescent="0.3">
      <c r="A45" s="2"/>
      <c r="B45" s="2"/>
      <c r="C45" s="2"/>
      <c r="D45" s="2"/>
      <c r="E45" s="2"/>
      <c r="F45" s="2"/>
      <c r="G45" s="151" t="s">
        <v>60</v>
      </c>
      <c r="H45" s="153" t="s">
        <v>38</v>
      </c>
      <c r="I45" s="154"/>
      <c r="J45" s="154"/>
      <c r="K45" s="155"/>
      <c r="L45" s="151" t="s">
        <v>61</v>
      </c>
      <c r="M45" s="153" t="s">
        <v>38</v>
      </c>
      <c r="N45" s="155"/>
      <c r="O45" s="2"/>
      <c r="P45" s="2"/>
      <c r="Q45" s="2"/>
      <c r="R45" s="2"/>
      <c r="S45" s="2"/>
      <c r="T45" s="2"/>
      <c r="U45" s="2"/>
      <c r="V45" s="2"/>
      <c r="W45" s="2"/>
    </row>
    <row r="46" spans="1:23" ht="15.75" customHeight="1" x14ac:dyDescent="0.3">
      <c r="A46" s="2"/>
      <c r="B46" s="2"/>
      <c r="C46" s="2"/>
      <c r="D46" s="2"/>
      <c r="E46" s="2"/>
      <c r="F46" s="2"/>
      <c r="G46" s="152"/>
      <c r="H46" s="16" t="s">
        <v>41</v>
      </c>
      <c r="I46" s="16" t="s">
        <v>42</v>
      </c>
      <c r="J46" s="16" t="s">
        <v>43</v>
      </c>
      <c r="K46" s="16" t="s">
        <v>44</v>
      </c>
      <c r="L46" s="152"/>
      <c r="M46" s="16" t="s">
        <v>41</v>
      </c>
      <c r="N46" s="16" t="s">
        <v>42</v>
      </c>
      <c r="O46" s="2"/>
      <c r="P46" s="2"/>
      <c r="Q46" s="2"/>
      <c r="R46" s="2"/>
      <c r="S46" s="2"/>
      <c r="T46" s="2"/>
      <c r="U46" s="2"/>
      <c r="V46" s="2"/>
      <c r="W46" s="2"/>
    </row>
    <row r="47" spans="1:23" ht="15.75" customHeight="1" x14ac:dyDescent="0.3">
      <c r="A47" s="2"/>
      <c r="B47" s="2"/>
      <c r="C47" s="2"/>
      <c r="D47" s="2"/>
      <c r="E47" s="2"/>
      <c r="F47" s="2"/>
      <c r="G47" s="16" t="s">
        <v>81</v>
      </c>
      <c r="H47" s="26">
        <f t="shared" ref="H47:N47" si="8">H36</f>
        <v>1267.0135190542953</v>
      </c>
      <c r="I47" s="26">
        <f t="shared" si="8"/>
        <v>1124.5</v>
      </c>
      <c r="J47" s="26">
        <f t="shared" si="8"/>
        <v>1157.5</v>
      </c>
      <c r="K47" s="26">
        <f t="shared" si="8"/>
        <v>1200.6521739130435</v>
      </c>
      <c r="L47" s="26">
        <f t="shared" si="8"/>
        <v>4749.6656929673391</v>
      </c>
      <c r="M47" s="26">
        <f t="shared" si="8"/>
        <v>1204.4021739130435</v>
      </c>
      <c r="N47" s="26">
        <f t="shared" si="8"/>
        <v>1024.0036231884058</v>
      </c>
      <c r="O47" s="2"/>
      <c r="P47" s="2"/>
      <c r="Q47" s="2"/>
      <c r="R47" s="2"/>
      <c r="S47" s="2"/>
      <c r="T47" s="2"/>
      <c r="U47" s="2"/>
      <c r="V47" s="2"/>
      <c r="W47" s="2"/>
    </row>
    <row r="48" spans="1:23" ht="15.75" customHeight="1" x14ac:dyDescent="0.3">
      <c r="A48" s="2"/>
      <c r="B48" s="2"/>
      <c r="C48" s="2"/>
      <c r="D48" s="2"/>
      <c r="E48" s="2"/>
      <c r="F48" s="2"/>
      <c r="G48" s="16" t="s">
        <v>82</v>
      </c>
      <c r="H48" s="23">
        <f t="shared" ref="H48:N48" si="9">$B$23</f>
        <v>3</v>
      </c>
      <c r="I48" s="23">
        <f t="shared" si="9"/>
        <v>3</v>
      </c>
      <c r="J48" s="23">
        <f t="shared" si="9"/>
        <v>3</v>
      </c>
      <c r="K48" s="23">
        <f t="shared" si="9"/>
        <v>3</v>
      </c>
      <c r="L48" s="23">
        <f t="shared" si="9"/>
        <v>3</v>
      </c>
      <c r="M48" s="23">
        <f t="shared" si="9"/>
        <v>3</v>
      </c>
      <c r="N48" s="23">
        <f t="shared" si="9"/>
        <v>3</v>
      </c>
      <c r="O48" s="2"/>
      <c r="P48" s="2"/>
      <c r="Q48" s="2"/>
      <c r="R48" s="2"/>
      <c r="S48" s="2"/>
      <c r="T48" s="2"/>
      <c r="U48" s="2"/>
      <c r="V48" s="2"/>
      <c r="W48" s="2"/>
    </row>
    <row r="49" spans="1:23" ht="15.75" customHeight="1" x14ac:dyDescent="0.3">
      <c r="A49" s="2"/>
      <c r="B49" s="2"/>
      <c r="C49" s="2"/>
      <c r="D49" s="2"/>
      <c r="E49" s="2"/>
      <c r="F49" s="2"/>
      <c r="G49" s="16" t="s">
        <v>83</v>
      </c>
      <c r="H49" s="26">
        <f t="shared" ref="H49:N49" si="10">H47*H48</f>
        <v>3801.0405571628862</v>
      </c>
      <c r="I49" s="26">
        <f t="shared" si="10"/>
        <v>3373.5</v>
      </c>
      <c r="J49" s="26">
        <f t="shared" si="10"/>
        <v>3472.5</v>
      </c>
      <c r="K49" s="26">
        <f t="shared" si="10"/>
        <v>3601.9565217391305</v>
      </c>
      <c r="L49" s="26">
        <f t="shared" si="10"/>
        <v>14248.997078902017</v>
      </c>
      <c r="M49" s="26">
        <f t="shared" si="10"/>
        <v>3613.2065217391305</v>
      </c>
      <c r="N49" s="26">
        <f t="shared" si="10"/>
        <v>3072.010869565217</v>
      </c>
      <c r="O49" s="2"/>
      <c r="P49" s="2"/>
      <c r="Q49" s="2"/>
      <c r="R49" s="2"/>
      <c r="S49" s="2"/>
      <c r="T49" s="2"/>
      <c r="U49" s="2"/>
      <c r="V49" s="2"/>
      <c r="W49" s="2"/>
    </row>
    <row r="50" spans="1:23" ht="15.75" customHeight="1" x14ac:dyDescent="0.3">
      <c r="A50" s="2"/>
      <c r="B50" s="2"/>
      <c r="C50" s="2"/>
      <c r="D50" s="2"/>
      <c r="E50" s="2"/>
      <c r="F50" s="25">
        <v>0.15</v>
      </c>
      <c r="G50" s="16" t="s">
        <v>84</v>
      </c>
      <c r="H50" s="26">
        <f t="shared" ref="H50:J50" si="11">0.15*I49</f>
        <v>506.02499999999998</v>
      </c>
      <c r="I50" s="26">
        <f t="shared" si="11"/>
        <v>520.875</v>
      </c>
      <c r="J50" s="26">
        <f t="shared" si="11"/>
        <v>540.29347826086951</v>
      </c>
      <c r="K50" s="26">
        <f>0.15*M49</f>
        <v>541.98097826086951</v>
      </c>
      <c r="L50" s="26"/>
      <c r="M50" s="26">
        <f t="shared" ref="M50:N50" si="12">0.15*N49</f>
        <v>460.80163043478251</v>
      </c>
      <c r="N50" s="26">
        <f t="shared" si="12"/>
        <v>0</v>
      </c>
      <c r="O50" s="2"/>
      <c r="P50" s="2"/>
      <c r="Q50" s="2"/>
      <c r="R50" s="2"/>
      <c r="S50" s="2"/>
      <c r="T50" s="2"/>
      <c r="U50" s="2"/>
      <c r="V50" s="2"/>
      <c r="W50" s="2"/>
    </row>
    <row r="51" spans="1:23" ht="15.75" customHeight="1" x14ac:dyDescent="0.3">
      <c r="A51" s="2"/>
      <c r="B51" s="2"/>
      <c r="C51" s="2"/>
      <c r="D51" s="2"/>
      <c r="E51" s="2"/>
      <c r="F51" s="2"/>
      <c r="G51" s="16" t="s">
        <v>85</v>
      </c>
      <c r="H51" s="26">
        <f t="shared" ref="H51:K51" si="13">H49+H50</f>
        <v>4307.0655571628859</v>
      </c>
      <c r="I51" s="26">
        <f t="shared" si="13"/>
        <v>3894.375</v>
      </c>
      <c r="J51" s="26">
        <f t="shared" si="13"/>
        <v>4012.7934782608695</v>
      </c>
      <c r="K51" s="26">
        <f t="shared" si="13"/>
        <v>4143.9375</v>
      </c>
      <c r="L51" s="26">
        <f>SUM(H51:K51)</f>
        <v>16358.171535423755</v>
      </c>
      <c r="M51" s="26">
        <f t="shared" ref="M51:N51" si="14">M49+M50</f>
        <v>4074.008152173913</v>
      </c>
      <c r="N51" s="26">
        <f t="shared" si="14"/>
        <v>3072.010869565217</v>
      </c>
      <c r="O51" s="2"/>
      <c r="P51" s="2"/>
      <c r="Q51" s="2"/>
      <c r="R51" s="2"/>
      <c r="S51" s="2"/>
      <c r="T51" s="2"/>
      <c r="U51" s="2"/>
      <c r="V51" s="2"/>
      <c r="W51" s="2"/>
    </row>
    <row r="52" spans="1:23" ht="15.75" customHeight="1" x14ac:dyDescent="0.3">
      <c r="A52" s="2"/>
      <c r="B52" s="2"/>
      <c r="C52" s="2"/>
      <c r="D52" s="2"/>
      <c r="E52" s="2"/>
      <c r="F52" s="2"/>
      <c r="G52" s="16" t="s">
        <v>86</v>
      </c>
      <c r="H52" s="29">
        <f>B6/B21</f>
        <v>125</v>
      </c>
      <c r="I52" s="26">
        <f t="shared" ref="I52:K52" si="15">H50</f>
        <v>506.02499999999998</v>
      </c>
      <c r="J52" s="26">
        <f t="shared" si="15"/>
        <v>520.875</v>
      </c>
      <c r="K52" s="26">
        <f t="shared" si="15"/>
        <v>540.29347826086951</v>
      </c>
      <c r="L52" s="26"/>
      <c r="M52" s="26">
        <f>K50</f>
        <v>541.98097826086951</v>
      </c>
      <c r="N52" s="26">
        <f>M50</f>
        <v>460.80163043478251</v>
      </c>
      <c r="O52" s="2"/>
      <c r="P52" s="2"/>
      <c r="Q52" s="2"/>
      <c r="R52" s="2"/>
      <c r="S52" s="2"/>
      <c r="T52" s="2"/>
      <c r="U52" s="2"/>
      <c r="V52" s="2"/>
      <c r="W52" s="2"/>
    </row>
    <row r="53" spans="1:23" ht="15.75" customHeight="1" x14ac:dyDescent="0.3">
      <c r="A53" s="2"/>
      <c r="B53" s="2"/>
      <c r="C53" s="2"/>
      <c r="D53" s="2"/>
      <c r="E53" s="2"/>
      <c r="F53" s="2"/>
      <c r="G53" s="16" t="s">
        <v>87</v>
      </c>
      <c r="H53" s="26">
        <f t="shared" ref="H53:K53" si="16">H51-H52</f>
        <v>4182.0655571628859</v>
      </c>
      <c r="I53" s="26">
        <f t="shared" si="16"/>
        <v>3388.35</v>
      </c>
      <c r="J53" s="26">
        <f t="shared" si="16"/>
        <v>3491.9184782608695</v>
      </c>
      <c r="K53" s="26">
        <f t="shared" si="16"/>
        <v>3603.6440217391305</v>
      </c>
      <c r="L53" s="26">
        <f>SUM(H53:K53)</f>
        <v>14665.978057162885</v>
      </c>
      <c r="M53" s="26">
        <f t="shared" ref="M53:N53" si="17">M51-M52</f>
        <v>3532.0271739130435</v>
      </c>
      <c r="N53" s="26">
        <f t="shared" si="17"/>
        <v>2611.2092391304345</v>
      </c>
      <c r="O53" s="2"/>
      <c r="P53" s="2"/>
      <c r="Q53" s="2"/>
      <c r="R53" s="2"/>
      <c r="S53" s="2"/>
      <c r="T53" s="2"/>
      <c r="U53" s="2"/>
      <c r="V53" s="2"/>
      <c r="W53" s="2"/>
    </row>
    <row r="54" spans="1:23" ht="15.75" customHeight="1" x14ac:dyDescent="0.3">
      <c r="A54" s="2"/>
      <c r="B54" s="2"/>
      <c r="C54" s="2"/>
      <c r="D54" s="2"/>
      <c r="E54" s="2"/>
      <c r="F54" s="2"/>
      <c r="G54" s="16" t="s">
        <v>88</v>
      </c>
      <c r="H54" s="26">
        <f t="shared" ref="H54:N54" si="18">$B$21</f>
        <v>4</v>
      </c>
      <c r="I54" s="26">
        <f t="shared" si="18"/>
        <v>4</v>
      </c>
      <c r="J54" s="26">
        <f t="shared" si="18"/>
        <v>4</v>
      </c>
      <c r="K54" s="26">
        <f t="shared" si="18"/>
        <v>4</v>
      </c>
      <c r="L54" s="26">
        <f t="shared" si="18"/>
        <v>4</v>
      </c>
      <c r="M54" s="26">
        <f t="shared" si="18"/>
        <v>4</v>
      </c>
      <c r="N54" s="26">
        <f t="shared" si="18"/>
        <v>4</v>
      </c>
      <c r="O54" s="2"/>
      <c r="P54" s="2"/>
      <c r="Q54" s="2"/>
      <c r="R54" s="2"/>
      <c r="S54" s="2"/>
      <c r="T54" s="2"/>
      <c r="U54" s="2"/>
      <c r="V54" s="2"/>
      <c r="W54" s="2"/>
    </row>
    <row r="55" spans="1:23" ht="15.75" customHeight="1" x14ac:dyDescent="0.3">
      <c r="A55" s="2"/>
      <c r="B55" s="2"/>
      <c r="C55" s="2"/>
      <c r="D55" s="2"/>
      <c r="E55" s="2"/>
      <c r="F55" s="2"/>
      <c r="G55" s="16" t="s">
        <v>89</v>
      </c>
      <c r="H55" s="26">
        <f t="shared" ref="H55:K55" si="19">H53*H54</f>
        <v>16728.262228651543</v>
      </c>
      <c r="I55" s="26">
        <f t="shared" si="19"/>
        <v>13553.4</v>
      </c>
      <c r="J55" s="26">
        <f t="shared" si="19"/>
        <v>13967.673913043478</v>
      </c>
      <c r="K55" s="26">
        <f t="shared" si="19"/>
        <v>14414.576086956522</v>
      </c>
      <c r="L55" s="30">
        <f>SUM(H55:K55)</f>
        <v>58663.912228651541</v>
      </c>
      <c r="M55" s="26">
        <f t="shared" ref="M55:N55" si="20">M53*M54</f>
        <v>14128.108695652174</v>
      </c>
      <c r="N55" s="26">
        <f t="shared" si="20"/>
        <v>10444.836956521738</v>
      </c>
      <c r="O55" s="2"/>
      <c r="P55" s="2"/>
      <c r="Q55" s="2"/>
      <c r="R55" s="2"/>
      <c r="S55" s="2"/>
      <c r="T55" s="2"/>
      <c r="U55" s="2"/>
      <c r="V55" s="2"/>
      <c r="W55" s="2"/>
    </row>
    <row r="56" spans="1:23" ht="15.75" customHeight="1" x14ac:dyDescent="0.3">
      <c r="A56" s="2"/>
      <c r="B56" s="2"/>
      <c r="C56" s="2"/>
      <c r="D56" s="2"/>
      <c r="E56" s="2"/>
      <c r="F56" s="2"/>
      <c r="G56" s="20"/>
      <c r="H56" s="3"/>
      <c r="I56" s="3"/>
      <c r="J56" s="3"/>
      <c r="K56" s="3"/>
      <c r="L56" s="3"/>
      <c r="M56" s="3"/>
      <c r="N56" s="3"/>
      <c r="O56" s="2"/>
      <c r="P56" s="2"/>
      <c r="Q56" s="2"/>
      <c r="R56" s="2"/>
      <c r="S56" s="2"/>
      <c r="T56" s="2"/>
      <c r="U56" s="2"/>
      <c r="V56" s="2"/>
      <c r="W56" s="2"/>
    </row>
    <row r="57" spans="1:23" ht="15.75" customHeight="1" x14ac:dyDescent="0.3">
      <c r="A57" s="2"/>
      <c r="B57" s="2"/>
      <c r="C57" s="2"/>
      <c r="D57" s="2"/>
      <c r="E57" s="2"/>
      <c r="F57" s="2"/>
      <c r="G57" s="20"/>
      <c r="H57" s="3"/>
      <c r="I57" s="3"/>
      <c r="J57" s="3"/>
      <c r="K57" s="3"/>
      <c r="L57" s="3"/>
      <c r="M57" s="3"/>
      <c r="N57" s="3"/>
      <c r="O57" s="2"/>
      <c r="P57" s="2"/>
      <c r="Q57" s="2"/>
      <c r="R57" s="2"/>
      <c r="S57" s="2"/>
      <c r="T57" s="2"/>
      <c r="U57" s="2"/>
      <c r="V57" s="2"/>
      <c r="W57" s="2"/>
    </row>
    <row r="58" spans="1:23" ht="15.75" customHeight="1" x14ac:dyDescent="0.3">
      <c r="A58" s="2"/>
      <c r="B58" s="2"/>
      <c r="C58" s="2"/>
      <c r="D58" s="2"/>
      <c r="E58" s="2"/>
      <c r="F58" s="2"/>
      <c r="G58" s="31" t="s">
        <v>49</v>
      </c>
      <c r="H58" s="32">
        <v>3</v>
      </c>
      <c r="I58" s="3"/>
      <c r="J58" s="3"/>
      <c r="K58" s="3"/>
      <c r="L58" s="3"/>
      <c r="M58" s="3"/>
      <c r="N58" s="3"/>
      <c r="O58" s="2"/>
      <c r="P58" s="2"/>
      <c r="Q58" s="2"/>
      <c r="R58" s="2"/>
      <c r="S58" s="2"/>
      <c r="T58" s="2"/>
      <c r="U58" s="2"/>
      <c r="V58" s="2"/>
      <c r="W58" s="2"/>
    </row>
    <row r="59" spans="1:23" ht="15.75" customHeight="1" x14ac:dyDescent="0.3">
      <c r="A59" s="2"/>
      <c r="B59" s="2"/>
      <c r="C59" s="2"/>
      <c r="D59" s="2"/>
      <c r="E59" s="2"/>
      <c r="F59" s="2"/>
      <c r="G59" s="20"/>
      <c r="H59" s="3"/>
      <c r="I59" s="3"/>
      <c r="J59" s="3"/>
      <c r="K59" s="3"/>
      <c r="L59" s="3"/>
      <c r="M59" s="3"/>
      <c r="N59" s="3"/>
      <c r="O59" s="2"/>
      <c r="P59" s="2"/>
      <c r="Q59" s="2"/>
      <c r="R59" s="2"/>
      <c r="S59" s="2"/>
      <c r="T59" s="2"/>
      <c r="U59" s="2"/>
      <c r="V59" s="2"/>
      <c r="W59" s="2"/>
    </row>
    <row r="60" spans="1:23" ht="15.75" customHeight="1" x14ac:dyDescent="0.3">
      <c r="A60" s="2"/>
      <c r="B60" s="2"/>
      <c r="C60" s="2"/>
      <c r="D60" s="2"/>
      <c r="E60" s="2"/>
      <c r="F60" s="2"/>
      <c r="G60" s="20"/>
      <c r="H60" s="3"/>
      <c r="I60" s="3"/>
      <c r="J60" s="3"/>
      <c r="K60" s="3"/>
      <c r="L60" s="3"/>
      <c r="M60" s="3"/>
      <c r="N60" s="3"/>
      <c r="O60" s="2"/>
      <c r="P60" s="2"/>
      <c r="Q60" s="2"/>
      <c r="R60" s="2"/>
      <c r="S60" s="2"/>
      <c r="T60" s="2"/>
      <c r="U60" s="2"/>
      <c r="V60" s="2"/>
      <c r="W60" s="2"/>
    </row>
    <row r="61" spans="1:23" ht="15.75" customHeight="1" x14ac:dyDescent="0.3">
      <c r="A61" s="2"/>
      <c r="B61" s="2"/>
      <c r="C61" s="2"/>
      <c r="D61" s="2"/>
      <c r="E61" s="2"/>
      <c r="F61" s="2"/>
      <c r="G61" s="31" t="s">
        <v>34</v>
      </c>
      <c r="H61" s="32">
        <v>15</v>
      </c>
      <c r="I61" s="3"/>
      <c r="J61" s="3"/>
      <c r="K61" s="3"/>
      <c r="L61" s="3"/>
      <c r="M61" s="3"/>
      <c r="N61" s="3"/>
      <c r="O61" s="2"/>
      <c r="P61" s="2"/>
      <c r="Q61" s="2"/>
      <c r="R61" s="2"/>
      <c r="S61" s="2"/>
      <c r="T61" s="2"/>
      <c r="U61" s="2"/>
      <c r="V61" s="2"/>
      <c r="W61" s="2"/>
    </row>
    <row r="62" spans="1:23" ht="15.75" customHeight="1" x14ac:dyDescent="0.3">
      <c r="A62" s="2"/>
      <c r="B62" s="2"/>
      <c r="C62" s="2"/>
      <c r="D62" s="2"/>
      <c r="E62" s="2"/>
      <c r="F62" s="2"/>
      <c r="G62" s="20"/>
      <c r="H62" s="3"/>
      <c r="I62" s="3"/>
      <c r="J62" s="3"/>
      <c r="K62" s="3"/>
      <c r="L62" s="3"/>
      <c r="M62" s="3"/>
      <c r="N62" s="3"/>
      <c r="O62" s="2"/>
      <c r="P62" s="2"/>
      <c r="Q62" s="2"/>
      <c r="R62" s="2"/>
      <c r="S62" s="2"/>
      <c r="T62" s="2"/>
      <c r="U62" s="2"/>
      <c r="V62" s="2"/>
      <c r="W62" s="2"/>
    </row>
    <row r="63" spans="1:23" ht="15.75" customHeight="1" x14ac:dyDescent="0.3">
      <c r="A63" s="2"/>
      <c r="B63" s="2"/>
      <c r="C63" s="2"/>
      <c r="D63" s="2"/>
      <c r="E63" s="2"/>
      <c r="F63" s="2"/>
      <c r="G63" s="149" t="s">
        <v>90</v>
      </c>
      <c r="H63" s="150"/>
      <c r="I63" s="150"/>
      <c r="J63" s="150"/>
      <c r="K63" s="150"/>
      <c r="L63" s="150"/>
      <c r="M63" s="3"/>
      <c r="N63" s="3"/>
      <c r="O63" s="2"/>
      <c r="P63" s="2"/>
      <c r="Q63" s="2"/>
      <c r="R63" s="2"/>
      <c r="S63" s="2"/>
      <c r="T63" s="2"/>
      <c r="U63" s="2"/>
      <c r="V63" s="2"/>
      <c r="W63" s="2"/>
    </row>
    <row r="64" spans="1:23" ht="15.75" customHeight="1" x14ac:dyDescent="0.3">
      <c r="A64" s="2"/>
      <c r="B64" s="2"/>
      <c r="C64" s="2"/>
      <c r="D64" s="2"/>
      <c r="E64" s="2"/>
      <c r="F64" s="2"/>
      <c r="G64" s="151" t="s">
        <v>60</v>
      </c>
      <c r="H64" s="153" t="s">
        <v>38</v>
      </c>
      <c r="I64" s="154"/>
      <c r="J64" s="154"/>
      <c r="K64" s="155"/>
      <c r="L64" s="151" t="s">
        <v>61</v>
      </c>
      <c r="M64" s="3"/>
      <c r="N64" s="3"/>
      <c r="O64" s="2"/>
      <c r="P64" s="2"/>
      <c r="Q64" s="2"/>
      <c r="R64" s="2"/>
      <c r="S64" s="2"/>
      <c r="T64" s="2"/>
      <c r="U64" s="2"/>
      <c r="V64" s="2"/>
      <c r="W64" s="2"/>
    </row>
    <row r="65" spans="1:23" ht="15.75" customHeight="1" x14ac:dyDescent="0.3">
      <c r="A65" s="2"/>
      <c r="B65" s="2"/>
      <c r="C65" s="2"/>
      <c r="D65" s="2"/>
      <c r="E65" s="2"/>
      <c r="F65" s="2"/>
      <c r="G65" s="152"/>
      <c r="H65" s="33" t="s">
        <v>41</v>
      </c>
      <c r="I65" s="33" t="s">
        <v>42</v>
      </c>
      <c r="J65" s="33" t="s">
        <v>43</v>
      </c>
      <c r="K65" s="33" t="s">
        <v>44</v>
      </c>
      <c r="L65" s="152"/>
      <c r="M65" s="3"/>
      <c r="N65" s="3"/>
      <c r="O65" s="2"/>
      <c r="P65" s="2"/>
      <c r="Q65" s="2"/>
      <c r="R65" s="2"/>
      <c r="S65" s="2"/>
      <c r="T65" s="2"/>
      <c r="U65" s="2"/>
      <c r="V65" s="2"/>
      <c r="W65" s="2"/>
    </row>
    <row r="66" spans="1:23" ht="15.75" customHeight="1" x14ac:dyDescent="0.3">
      <c r="A66" s="2"/>
      <c r="B66" s="2"/>
      <c r="C66" s="2"/>
      <c r="D66" s="2"/>
      <c r="E66" s="2"/>
      <c r="F66" s="2"/>
      <c r="G66" s="34" t="s">
        <v>81</v>
      </c>
      <c r="H66" s="35">
        <f t="shared" ref="H66:L66" si="21">H47</f>
        <v>1267.0135190542953</v>
      </c>
      <c r="I66" s="35">
        <f t="shared" si="21"/>
        <v>1124.5</v>
      </c>
      <c r="J66" s="35">
        <f t="shared" si="21"/>
        <v>1157.5</v>
      </c>
      <c r="K66" s="35">
        <f t="shared" si="21"/>
        <v>1200.6521739130435</v>
      </c>
      <c r="L66" s="26">
        <f t="shared" si="21"/>
        <v>4749.6656929673391</v>
      </c>
      <c r="M66" s="36"/>
      <c r="N66" s="36"/>
      <c r="O66" s="2"/>
      <c r="P66" s="2"/>
      <c r="Q66" s="2"/>
      <c r="R66" s="2"/>
      <c r="S66" s="2"/>
      <c r="T66" s="2"/>
      <c r="U66" s="2"/>
      <c r="V66" s="2"/>
      <c r="W66" s="2"/>
    </row>
    <row r="67" spans="1:23" ht="15.75" customHeight="1" x14ac:dyDescent="0.3">
      <c r="A67" s="2"/>
      <c r="B67" s="2"/>
      <c r="C67" s="2"/>
      <c r="D67" s="2"/>
      <c r="E67" s="2"/>
      <c r="F67" s="2"/>
      <c r="G67" s="34" t="s">
        <v>91</v>
      </c>
      <c r="H67" s="35">
        <f t="shared" ref="H67:L67" si="22">$B$25</f>
        <v>2</v>
      </c>
      <c r="I67" s="35">
        <f t="shared" si="22"/>
        <v>2</v>
      </c>
      <c r="J67" s="35">
        <f t="shared" si="22"/>
        <v>2</v>
      </c>
      <c r="K67" s="35">
        <f t="shared" si="22"/>
        <v>2</v>
      </c>
      <c r="L67" s="35">
        <f t="shared" si="22"/>
        <v>2</v>
      </c>
      <c r="M67" s="3"/>
      <c r="N67" s="3"/>
      <c r="O67" s="2"/>
      <c r="P67" s="2"/>
      <c r="Q67" s="2"/>
      <c r="R67" s="2"/>
      <c r="S67" s="2"/>
      <c r="T67" s="2"/>
      <c r="U67" s="2"/>
      <c r="V67" s="2"/>
      <c r="W67" s="2"/>
    </row>
    <row r="68" spans="1:23" ht="15.75" customHeight="1" x14ac:dyDescent="0.3">
      <c r="A68" s="2"/>
      <c r="B68" s="2"/>
      <c r="C68" s="2"/>
      <c r="D68" s="2"/>
      <c r="E68" s="2"/>
      <c r="F68" s="2"/>
      <c r="G68" s="34" t="s">
        <v>92</v>
      </c>
      <c r="H68" s="23">
        <f t="shared" ref="H68:K68" si="23">H66*H67</f>
        <v>2534.0270381085907</v>
      </c>
      <c r="I68" s="23">
        <f t="shared" si="23"/>
        <v>2249</v>
      </c>
      <c r="J68" s="23">
        <f t="shared" si="23"/>
        <v>2315</v>
      </c>
      <c r="K68" s="23">
        <f t="shared" si="23"/>
        <v>2401.304347826087</v>
      </c>
      <c r="L68" s="23">
        <f>SUM(H68:K68)</f>
        <v>9499.3313859346781</v>
      </c>
      <c r="M68" s="3"/>
      <c r="N68" s="3"/>
      <c r="O68" s="2"/>
      <c r="P68" s="2"/>
      <c r="Q68" s="2"/>
      <c r="R68" s="2"/>
      <c r="S68" s="2"/>
      <c r="T68" s="2"/>
      <c r="U68" s="2"/>
      <c r="V68" s="2"/>
      <c r="W68" s="2"/>
    </row>
    <row r="69" spans="1:23" ht="15.75" customHeight="1" x14ac:dyDescent="0.3">
      <c r="A69" s="2"/>
      <c r="B69" s="2"/>
      <c r="C69" s="2"/>
      <c r="D69" s="2"/>
      <c r="E69" s="2"/>
      <c r="F69" s="2"/>
      <c r="G69" s="34" t="s">
        <v>93</v>
      </c>
      <c r="H69" s="35">
        <f t="shared" ref="H69:L69" si="24">$B$26</f>
        <v>4</v>
      </c>
      <c r="I69" s="35">
        <f t="shared" si="24"/>
        <v>4</v>
      </c>
      <c r="J69" s="35">
        <f t="shared" si="24"/>
        <v>4</v>
      </c>
      <c r="K69" s="35">
        <f t="shared" si="24"/>
        <v>4</v>
      </c>
      <c r="L69" s="35">
        <f t="shared" si="24"/>
        <v>4</v>
      </c>
      <c r="M69" s="3"/>
      <c r="N69" s="3"/>
      <c r="O69" s="2"/>
      <c r="P69" s="2"/>
      <c r="Q69" s="2"/>
      <c r="R69" s="2"/>
      <c r="S69" s="2"/>
      <c r="T69" s="2"/>
      <c r="U69" s="2"/>
      <c r="V69" s="2"/>
      <c r="W69" s="2"/>
    </row>
    <row r="70" spans="1:23" ht="15.75" customHeight="1" x14ac:dyDescent="0.3">
      <c r="A70" s="2"/>
      <c r="B70" s="2"/>
      <c r="C70" s="2"/>
      <c r="D70" s="2"/>
      <c r="E70" s="2"/>
      <c r="F70" s="2"/>
      <c r="G70" s="16" t="s">
        <v>94</v>
      </c>
      <c r="H70" s="35">
        <f t="shared" ref="H70:K70" si="25">0.37*H68*H69</f>
        <v>3750.3600164007144</v>
      </c>
      <c r="I70" s="35">
        <f t="shared" si="25"/>
        <v>3328.52</v>
      </c>
      <c r="J70" s="35">
        <f t="shared" si="25"/>
        <v>3426.2</v>
      </c>
      <c r="K70" s="35">
        <f t="shared" si="25"/>
        <v>3553.9304347826087</v>
      </c>
      <c r="L70" s="35">
        <f t="shared" ref="L70:L71" si="26">SUM(H70:K70)</f>
        <v>14059.010451183323</v>
      </c>
      <c r="M70" s="3"/>
      <c r="N70" s="3"/>
      <c r="O70" s="2"/>
      <c r="P70" s="2"/>
      <c r="Q70" s="2"/>
      <c r="R70" s="2"/>
      <c r="S70" s="2"/>
      <c r="T70" s="2"/>
      <c r="U70" s="2"/>
      <c r="V70" s="2"/>
      <c r="W70" s="2"/>
    </row>
    <row r="71" spans="1:23" ht="15.75" customHeight="1" x14ac:dyDescent="0.3">
      <c r="A71" s="2"/>
      <c r="B71" s="2"/>
      <c r="C71" s="2"/>
      <c r="D71" s="2"/>
      <c r="E71" s="2"/>
      <c r="F71" s="2"/>
      <c r="G71" s="16" t="s">
        <v>95</v>
      </c>
      <c r="H71" s="35">
        <f t="shared" ref="H71:K71" si="27">H68*H69+H70</f>
        <v>13886.468168835077</v>
      </c>
      <c r="I71" s="35">
        <f t="shared" si="27"/>
        <v>12324.52</v>
      </c>
      <c r="J71" s="35">
        <f t="shared" si="27"/>
        <v>12686.2</v>
      </c>
      <c r="K71" s="35">
        <f t="shared" si="27"/>
        <v>13159.147826086957</v>
      </c>
      <c r="L71" s="37">
        <f t="shared" si="26"/>
        <v>52056.335994922039</v>
      </c>
      <c r="M71" s="38" t="s">
        <v>96</v>
      </c>
      <c r="N71" s="3"/>
      <c r="O71" s="2"/>
      <c r="P71" s="2"/>
      <c r="Q71" s="2"/>
      <c r="R71" s="2"/>
      <c r="S71" s="2"/>
      <c r="T71" s="2"/>
      <c r="U71" s="2"/>
      <c r="V71" s="2"/>
      <c r="W71" s="2"/>
    </row>
    <row r="72" spans="1:23" ht="15.75" customHeight="1" x14ac:dyDescent="0.3">
      <c r="A72" s="2"/>
      <c r="B72" s="2"/>
      <c r="C72" s="2"/>
      <c r="D72" s="2"/>
      <c r="E72" s="2"/>
      <c r="F72" s="2"/>
      <c r="G72" s="4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5.75" customHeight="1" x14ac:dyDescent="0.3">
      <c r="A73" s="2"/>
      <c r="B73" s="2"/>
      <c r="C73" s="2"/>
      <c r="D73" s="2"/>
      <c r="E73" s="2"/>
      <c r="F73" s="2"/>
      <c r="G73" s="1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5.75" customHeight="1" x14ac:dyDescent="0.3">
      <c r="A74" s="2"/>
      <c r="B74" s="2"/>
      <c r="C74" s="2"/>
      <c r="D74" s="2"/>
      <c r="E74" s="2"/>
      <c r="F74" s="2"/>
      <c r="G74" s="4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5.75" customHeight="1" x14ac:dyDescent="0.3">
      <c r="A75" s="2"/>
      <c r="B75" s="2"/>
      <c r="C75" s="2"/>
      <c r="D75" s="2"/>
      <c r="E75" s="2"/>
      <c r="F75" s="2"/>
      <c r="G75" s="156" t="s">
        <v>97</v>
      </c>
      <c r="H75" s="150"/>
      <c r="I75" s="150"/>
      <c r="J75" s="150"/>
      <c r="K75" s="150"/>
      <c r="L75" s="150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5.75" customHeight="1" x14ac:dyDescent="0.3">
      <c r="A76" s="2"/>
      <c r="B76" s="2"/>
      <c r="C76" s="2"/>
      <c r="D76" s="2"/>
      <c r="E76" s="2"/>
      <c r="F76" s="2"/>
      <c r="G76" s="151" t="s">
        <v>60</v>
      </c>
      <c r="H76" s="153" t="s">
        <v>38</v>
      </c>
      <c r="I76" s="154"/>
      <c r="J76" s="154"/>
      <c r="K76" s="155"/>
      <c r="L76" s="151" t="s">
        <v>61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5.75" customHeight="1" x14ac:dyDescent="0.3">
      <c r="A77" s="2"/>
      <c r="B77" s="2"/>
      <c r="C77" s="2"/>
      <c r="D77" s="2"/>
      <c r="E77" s="2"/>
      <c r="F77" s="2"/>
      <c r="G77" s="152"/>
      <c r="H77" s="33" t="s">
        <v>41</v>
      </c>
      <c r="I77" s="33" t="s">
        <v>42</v>
      </c>
      <c r="J77" s="33" t="s">
        <v>43</v>
      </c>
      <c r="K77" s="33" t="s">
        <v>44</v>
      </c>
      <c r="L77" s="15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.75" customHeight="1" x14ac:dyDescent="0.3">
      <c r="A78" s="2"/>
      <c r="B78" s="2"/>
      <c r="C78" s="2"/>
      <c r="D78" s="2"/>
      <c r="E78" s="2"/>
      <c r="F78" s="2"/>
      <c r="G78" s="39" t="s">
        <v>98</v>
      </c>
      <c r="H78" s="35" t="s">
        <v>10</v>
      </c>
      <c r="I78" s="35" t="s">
        <v>10</v>
      </c>
      <c r="J78" s="35" t="s">
        <v>10</v>
      </c>
      <c r="K78" s="35" t="s">
        <v>10</v>
      </c>
      <c r="L78" s="35" t="s">
        <v>10</v>
      </c>
      <c r="M78" s="40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.75" customHeight="1" x14ac:dyDescent="0.3">
      <c r="A79" s="2"/>
      <c r="B79" s="2"/>
      <c r="C79" s="2"/>
      <c r="D79" s="2"/>
      <c r="E79" s="2"/>
      <c r="F79" s="2"/>
      <c r="G79" s="39" t="s">
        <v>99</v>
      </c>
      <c r="H79" s="35">
        <f>H86/100*H49*H54</f>
        <v>182.44994674381854</v>
      </c>
      <c r="I79" s="35">
        <f>H86/100 *I49*I54</f>
        <v>161.928</v>
      </c>
      <c r="J79" s="35">
        <f>H86/100 *J49*J54</f>
        <v>166.68</v>
      </c>
      <c r="K79" s="35">
        <f>H86/100 *K49*K54</f>
        <v>172.89391304347828</v>
      </c>
      <c r="L79" s="35">
        <f t="shared" ref="L79:L82" si="28">SUM(H79:K79)</f>
        <v>683.95185978729683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.75" customHeight="1" x14ac:dyDescent="0.3">
      <c r="A80" s="2"/>
      <c r="B80" s="2"/>
      <c r="C80" s="2"/>
      <c r="D80" s="2"/>
      <c r="E80" s="2"/>
      <c r="F80" s="2"/>
      <c r="G80" s="39" t="s">
        <v>100</v>
      </c>
      <c r="H80" s="41">
        <f t="shared" ref="H80:K80" si="29">$B$27</f>
        <v>787.27499999999998</v>
      </c>
      <c r="I80" s="41">
        <f t="shared" si="29"/>
        <v>787.27499999999998</v>
      </c>
      <c r="J80" s="41">
        <f t="shared" si="29"/>
        <v>787.27499999999998</v>
      </c>
      <c r="K80" s="41">
        <f t="shared" si="29"/>
        <v>787.27499999999998</v>
      </c>
      <c r="L80" s="41">
        <f t="shared" si="28"/>
        <v>3149.1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5.75" customHeight="1" x14ac:dyDescent="0.3">
      <c r="A81" s="2"/>
      <c r="B81" s="2"/>
      <c r="C81" s="2"/>
      <c r="D81" s="2"/>
      <c r="E81" s="2"/>
      <c r="F81" s="2"/>
      <c r="G81" s="39" t="s">
        <v>101</v>
      </c>
      <c r="H81" s="35">
        <f t="shared" ref="H81:K81" si="30">$H$88/100*H68*H69</f>
        <v>6284.387054509305</v>
      </c>
      <c r="I81" s="35">
        <f t="shared" si="30"/>
        <v>5577.5199999999995</v>
      </c>
      <c r="J81" s="35">
        <f t="shared" si="30"/>
        <v>5741.2</v>
      </c>
      <c r="K81" s="35">
        <f t="shared" si="30"/>
        <v>5955.2347826086962</v>
      </c>
      <c r="L81" s="35">
        <f t="shared" si="28"/>
        <v>23558.341837118001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5.75" customHeight="1" x14ac:dyDescent="0.3">
      <c r="A82" s="2"/>
      <c r="B82" s="2"/>
      <c r="C82" s="2"/>
      <c r="D82" s="2"/>
      <c r="E82" s="2"/>
      <c r="F82" s="2"/>
      <c r="G82" s="39" t="s">
        <v>102</v>
      </c>
      <c r="H82" s="35">
        <f t="shared" ref="H82:K82" si="31">H79+H80+H81</f>
        <v>7254.1120012531237</v>
      </c>
      <c r="I82" s="35">
        <f t="shared" si="31"/>
        <v>6526.723</v>
      </c>
      <c r="J82" s="35">
        <f t="shared" si="31"/>
        <v>6695.1549999999997</v>
      </c>
      <c r="K82" s="35">
        <f t="shared" si="31"/>
        <v>6915.4036956521741</v>
      </c>
      <c r="L82" s="35">
        <f t="shared" si="28"/>
        <v>27391.393696905296</v>
      </c>
      <c r="M82" s="40" t="s">
        <v>103</v>
      </c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5.75" customHeight="1" x14ac:dyDescent="0.3">
      <c r="A83" s="2"/>
      <c r="B83" s="2"/>
      <c r="C83" s="2"/>
      <c r="D83" s="2"/>
      <c r="E83" s="2"/>
      <c r="F83" s="2"/>
      <c r="G83" s="39" t="s">
        <v>104</v>
      </c>
      <c r="H83" s="41">
        <f t="shared" ref="H83:L83" si="32">H80</f>
        <v>787.27499999999998</v>
      </c>
      <c r="I83" s="41">
        <f t="shared" si="32"/>
        <v>787.27499999999998</v>
      </c>
      <c r="J83" s="41">
        <f t="shared" si="32"/>
        <v>787.27499999999998</v>
      </c>
      <c r="K83" s="41">
        <f t="shared" si="32"/>
        <v>787.27499999999998</v>
      </c>
      <c r="L83" s="41">
        <f t="shared" si="32"/>
        <v>3149.1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5.75" customHeight="1" x14ac:dyDescent="0.3">
      <c r="A84" s="2"/>
      <c r="B84" s="2"/>
      <c r="C84" s="2"/>
      <c r="D84" s="2"/>
      <c r="E84" s="2"/>
      <c r="F84" s="2"/>
      <c r="G84" s="39" t="s">
        <v>105</v>
      </c>
      <c r="H84" s="35">
        <f t="shared" ref="H84:K84" si="33">H82-H83</f>
        <v>6466.8370012531241</v>
      </c>
      <c r="I84" s="35">
        <f t="shared" si="33"/>
        <v>5739.4480000000003</v>
      </c>
      <c r="J84" s="35">
        <f t="shared" si="33"/>
        <v>5907.88</v>
      </c>
      <c r="K84" s="35">
        <f t="shared" si="33"/>
        <v>6128.1286956521744</v>
      </c>
      <c r="L84" s="35">
        <f>SUM(H84:K84)</f>
        <v>24242.293696905297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75" customHeight="1" x14ac:dyDescent="0.3">
      <c r="A85" s="2"/>
      <c r="B85" s="2"/>
      <c r="C85" s="2"/>
      <c r="D85" s="2"/>
      <c r="E85" s="2"/>
      <c r="F85" s="2"/>
      <c r="G85" s="4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5.75" customHeight="1" x14ac:dyDescent="0.3">
      <c r="A86" s="2"/>
      <c r="B86" s="2"/>
      <c r="C86" s="2"/>
      <c r="D86" s="2"/>
      <c r="E86" s="2"/>
      <c r="F86" s="2"/>
      <c r="G86" s="15" t="s">
        <v>62</v>
      </c>
      <c r="H86" s="14">
        <v>1.2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5.75" customHeight="1" x14ac:dyDescent="0.3">
      <c r="A87" s="2"/>
      <c r="B87" s="2"/>
      <c r="C87" s="2"/>
      <c r="D87" s="2"/>
      <c r="E87" s="2"/>
      <c r="F87" s="2"/>
      <c r="G87" s="4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5.75" customHeight="1" x14ac:dyDescent="0.3">
      <c r="A88" s="2"/>
      <c r="B88" s="2"/>
      <c r="C88" s="2"/>
      <c r="D88" s="2"/>
      <c r="E88" s="2"/>
      <c r="F88" s="2"/>
      <c r="G88" s="13" t="s">
        <v>57</v>
      </c>
      <c r="H88" s="14">
        <v>62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5.75" customHeight="1" x14ac:dyDescent="0.3">
      <c r="A89" s="2"/>
      <c r="B89" s="2"/>
      <c r="C89" s="2"/>
      <c r="D89" s="2"/>
      <c r="E89" s="2"/>
      <c r="F89" s="2"/>
      <c r="G89" s="4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5.75" customHeight="1" x14ac:dyDescent="0.3">
      <c r="A90" s="2"/>
      <c r="B90" s="2"/>
      <c r="C90" s="2"/>
      <c r="D90" s="2"/>
      <c r="E90" s="2"/>
      <c r="F90" s="2"/>
      <c r="G90" s="4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5.75" customHeight="1" x14ac:dyDescent="0.3">
      <c r="A91" s="2"/>
      <c r="B91" s="2"/>
      <c r="C91" s="2"/>
      <c r="D91" s="2"/>
      <c r="E91" s="2"/>
      <c r="F91" s="2"/>
      <c r="G91" s="156" t="s">
        <v>106</v>
      </c>
      <c r="H91" s="150"/>
      <c r="I91" s="150"/>
      <c r="J91" s="150"/>
      <c r="K91" s="150"/>
      <c r="L91" s="150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75" customHeight="1" x14ac:dyDescent="0.3">
      <c r="A92" s="2"/>
      <c r="B92" s="2"/>
      <c r="C92" s="2"/>
      <c r="D92" s="2"/>
      <c r="E92" s="2"/>
      <c r="F92" s="2"/>
      <c r="G92" s="151" t="s">
        <v>60</v>
      </c>
      <c r="H92" s="153" t="s">
        <v>38</v>
      </c>
      <c r="I92" s="154"/>
      <c r="J92" s="154"/>
      <c r="K92" s="155"/>
      <c r="L92" s="151" t="s">
        <v>61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5.75" customHeight="1" x14ac:dyDescent="0.3">
      <c r="A93" s="2"/>
      <c r="B93" s="2"/>
      <c r="C93" s="2"/>
      <c r="D93" s="2"/>
      <c r="E93" s="2"/>
      <c r="F93" s="2"/>
      <c r="G93" s="152"/>
      <c r="H93" s="33" t="s">
        <v>41</v>
      </c>
      <c r="I93" s="33" t="s">
        <v>42</v>
      </c>
      <c r="J93" s="33" t="s">
        <v>43</v>
      </c>
      <c r="K93" s="33" t="s">
        <v>44</v>
      </c>
      <c r="L93" s="15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5.75" customHeight="1" x14ac:dyDescent="0.3">
      <c r="A94" s="2"/>
      <c r="B94" s="2"/>
      <c r="C94" s="2"/>
      <c r="D94" s="2"/>
      <c r="E94" s="2"/>
      <c r="F94" s="2"/>
      <c r="G94" s="39" t="s">
        <v>107</v>
      </c>
      <c r="H94" s="35">
        <f t="shared" ref="H94:K94" si="34">H49*H54</f>
        <v>15204.162228651545</v>
      </c>
      <c r="I94" s="35">
        <f t="shared" si="34"/>
        <v>13494</v>
      </c>
      <c r="J94" s="35">
        <f t="shared" si="34"/>
        <v>13890</v>
      </c>
      <c r="K94" s="35">
        <f t="shared" si="34"/>
        <v>14407.826086956522</v>
      </c>
      <c r="L94" s="37">
        <f t="shared" ref="L94:L95" si="35">SUM(H94:K94)</f>
        <v>56995.988315608069</v>
      </c>
      <c r="M94" s="40" t="s">
        <v>103</v>
      </c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5.75" customHeight="1" x14ac:dyDescent="0.3">
      <c r="A95" s="2"/>
      <c r="B95" s="2"/>
      <c r="C95" s="2"/>
      <c r="D95" s="2"/>
      <c r="E95" s="2"/>
      <c r="F95" s="2"/>
      <c r="G95" s="39" t="s">
        <v>108</v>
      </c>
      <c r="H95" s="35">
        <f t="shared" ref="H95:K95" si="36">H71</f>
        <v>13886.468168835077</v>
      </c>
      <c r="I95" s="35">
        <f t="shared" si="36"/>
        <v>12324.52</v>
      </c>
      <c r="J95" s="35">
        <f t="shared" si="36"/>
        <v>12686.2</v>
      </c>
      <c r="K95" s="35">
        <f t="shared" si="36"/>
        <v>13159.147826086957</v>
      </c>
      <c r="L95" s="35">
        <f t="shared" si="35"/>
        <v>52056.335994922039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5.75" customHeight="1" x14ac:dyDescent="0.3">
      <c r="A96" s="2"/>
      <c r="B96" s="2"/>
      <c r="C96" s="2"/>
      <c r="D96" s="2"/>
      <c r="E96" s="2"/>
      <c r="F96" s="2"/>
      <c r="G96" s="39" t="s">
        <v>109</v>
      </c>
      <c r="H96" s="35" t="s">
        <v>10</v>
      </c>
      <c r="I96" s="35" t="s">
        <v>10</v>
      </c>
      <c r="J96" s="35" t="s">
        <v>10</v>
      </c>
      <c r="K96" s="35" t="s">
        <v>10</v>
      </c>
      <c r="L96" s="35" t="s">
        <v>10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5.75" customHeight="1" x14ac:dyDescent="0.3">
      <c r="A97" s="2"/>
      <c r="B97" s="2"/>
      <c r="C97" s="2"/>
      <c r="D97" s="2"/>
      <c r="E97" s="2"/>
      <c r="F97" s="2"/>
      <c r="G97" s="39" t="s">
        <v>110</v>
      </c>
      <c r="H97" s="35">
        <f t="shared" ref="H97:K97" si="37">H79</f>
        <v>182.44994674381854</v>
      </c>
      <c r="I97" s="35">
        <f t="shared" si="37"/>
        <v>161.928</v>
      </c>
      <c r="J97" s="35">
        <f t="shared" si="37"/>
        <v>166.68</v>
      </c>
      <c r="K97" s="35">
        <f t="shared" si="37"/>
        <v>172.89391304347828</v>
      </c>
      <c r="L97" s="35">
        <f t="shared" ref="L97:L100" si="38">SUM(H97:K97)</f>
        <v>683.95185978729683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5.75" customHeight="1" x14ac:dyDescent="0.3">
      <c r="A98" s="2"/>
      <c r="B98" s="2"/>
      <c r="C98" s="2"/>
      <c r="D98" s="2"/>
      <c r="E98" s="2"/>
      <c r="F98" s="2"/>
      <c r="G98" s="42" t="s">
        <v>111</v>
      </c>
      <c r="H98" s="43">
        <f t="shared" ref="H98:K98" si="39">H83</f>
        <v>787.27499999999998</v>
      </c>
      <c r="I98" s="43">
        <f t="shared" si="39"/>
        <v>787.27499999999998</v>
      </c>
      <c r="J98" s="43">
        <f t="shared" si="39"/>
        <v>787.27499999999998</v>
      </c>
      <c r="K98" s="43">
        <f t="shared" si="39"/>
        <v>787.27499999999998</v>
      </c>
      <c r="L98" s="41">
        <f t="shared" si="38"/>
        <v>3149.1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5.75" customHeight="1" x14ac:dyDescent="0.3">
      <c r="A99" s="2"/>
      <c r="B99" s="2"/>
      <c r="C99" s="2"/>
      <c r="D99" s="2"/>
      <c r="E99" s="2"/>
      <c r="F99" s="2"/>
      <c r="G99" s="39" t="s">
        <v>112</v>
      </c>
      <c r="H99" s="35">
        <f t="shared" ref="H99:K99" si="40">H81</f>
        <v>6284.387054509305</v>
      </c>
      <c r="I99" s="35">
        <f t="shared" si="40"/>
        <v>5577.5199999999995</v>
      </c>
      <c r="J99" s="35">
        <f t="shared" si="40"/>
        <v>5741.2</v>
      </c>
      <c r="K99" s="35">
        <f t="shared" si="40"/>
        <v>5955.2347826086962</v>
      </c>
      <c r="L99" s="35">
        <f t="shared" si="38"/>
        <v>23558.341837118001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75" customHeight="1" x14ac:dyDescent="0.3">
      <c r="A100" s="2"/>
      <c r="B100" s="2"/>
      <c r="C100" s="2"/>
      <c r="D100" s="2"/>
      <c r="E100" s="2"/>
      <c r="F100" s="2"/>
      <c r="G100" s="39" t="s">
        <v>113</v>
      </c>
      <c r="H100" s="35">
        <f t="shared" ref="H100:K100" si="41">SUM(H94:H99)</f>
        <v>36344.742398739749</v>
      </c>
      <c r="I100" s="35">
        <f t="shared" si="41"/>
        <v>32345.243000000002</v>
      </c>
      <c r="J100" s="35">
        <f t="shared" si="41"/>
        <v>33271.355000000003</v>
      </c>
      <c r="K100" s="35">
        <f t="shared" si="41"/>
        <v>34482.377608695657</v>
      </c>
      <c r="L100" s="35">
        <f t="shared" si="38"/>
        <v>136443.71800743541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5.75" customHeight="1" x14ac:dyDescent="0.3">
      <c r="A101" s="2"/>
      <c r="B101" s="2"/>
      <c r="C101" s="2"/>
      <c r="D101" s="2"/>
      <c r="E101" s="2"/>
      <c r="F101" s="2"/>
      <c r="G101" s="42" t="s">
        <v>114</v>
      </c>
      <c r="H101" s="44" t="s">
        <v>10</v>
      </c>
      <c r="I101" s="44" t="s">
        <v>10</v>
      </c>
      <c r="J101" s="44" t="s">
        <v>10</v>
      </c>
      <c r="K101" s="44" t="s">
        <v>10</v>
      </c>
      <c r="L101" s="45">
        <f>L100/L36</f>
        <v>28.727015084337992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5.75" customHeight="1" x14ac:dyDescent="0.3">
      <c r="A102" s="2"/>
      <c r="B102" s="2"/>
      <c r="C102" s="2"/>
      <c r="D102" s="2"/>
      <c r="E102" s="2"/>
      <c r="F102" s="2"/>
      <c r="G102" s="4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5.75" customHeight="1" x14ac:dyDescent="0.3">
      <c r="A103" s="2"/>
      <c r="B103" s="2"/>
      <c r="C103" s="2"/>
      <c r="D103" s="2"/>
      <c r="E103" s="2"/>
      <c r="F103" s="2"/>
      <c r="G103" s="4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5.75" customHeight="1" x14ac:dyDescent="0.3">
      <c r="A104" s="2"/>
      <c r="B104" s="2"/>
      <c r="C104" s="2"/>
      <c r="D104" s="2"/>
      <c r="E104" s="2"/>
      <c r="F104" s="2"/>
      <c r="G104" s="4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5.75" customHeight="1" x14ac:dyDescent="0.3">
      <c r="A105" s="2"/>
      <c r="B105" s="2"/>
      <c r="C105" s="2"/>
      <c r="D105" s="2"/>
      <c r="E105" s="2"/>
      <c r="F105" s="2"/>
      <c r="G105" s="156" t="s">
        <v>115</v>
      </c>
      <c r="H105" s="150"/>
      <c r="I105" s="150"/>
      <c r="J105" s="150"/>
      <c r="K105" s="150"/>
      <c r="L105" s="150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5.75" customHeight="1" x14ac:dyDescent="0.3">
      <c r="A106" s="2"/>
      <c r="B106" s="2"/>
      <c r="C106" s="2"/>
      <c r="D106" s="2"/>
      <c r="E106" s="2"/>
      <c r="F106" s="2"/>
      <c r="G106" s="151" t="s">
        <v>60</v>
      </c>
      <c r="H106" s="153" t="s">
        <v>38</v>
      </c>
      <c r="I106" s="154"/>
      <c r="J106" s="154"/>
      <c r="K106" s="155"/>
      <c r="L106" s="151" t="s">
        <v>61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5.75" customHeight="1" x14ac:dyDescent="0.3">
      <c r="A107" s="2"/>
      <c r="B107" s="2"/>
      <c r="C107" s="2"/>
      <c r="D107" s="2"/>
      <c r="E107" s="2"/>
      <c r="F107" s="2"/>
      <c r="G107" s="152"/>
      <c r="H107" s="33" t="s">
        <v>41</v>
      </c>
      <c r="I107" s="33" t="s">
        <v>42</v>
      </c>
      <c r="J107" s="33" t="s">
        <v>43</v>
      </c>
      <c r="K107" s="33" t="s">
        <v>44</v>
      </c>
      <c r="L107" s="15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5.75" customHeight="1" x14ac:dyDescent="0.3">
      <c r="A108" s="2"/>
      <c r="B108" s="2"/>
      <c r="C108" s="2"/>
      <c r="D108" s="2"/>
      <c r="E108" s="2"/>
      <c r="F108" s="46">
        <v>1.4E-2</v>
      </c>
      <c r="G108" s="39" t="s">
        <v>116</v>
      </c>
      <c r="H108" s="35">
        <f>H115/100*L101*H21</f>
        <v>472.55939813735989</v>
      </c>
      <c r="I108" s="35">
        <f>H115/100 *L101*I21</f>
        <v>450.43959652241966</v>
      </c>
      <c r="J108" s="35">
        <f>H115/100 *L101*J21</f>
        <v>462.50494285784163</v>
      </c>
      <c r="K108" s="35">
        <f>H115/100 *L101*K21</f>
        <v>482.61385341687821</v>
      </c>
      <c r="L108" s="47">
        <f t="shared" ref="L108:L112" si="42">SUM(H108:K108)</f>
        <v>1868.1177909344992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5.75" customHeight="1" x14ac:dyDescent="0.3">
      <c r="A109" s="2"/>
      <c r="B109" s="2"/>
      <c r="C109" s="2"/>
      <c r="D109" s="2"/>
      <c r="E109" s="2"/>
      <c r="F109" s="2"/>
      <c r="G109" s="39" t="s">
        <v>117</v>
      </c>
      <c r="H109" s="35">
        <f>H117+H119+(H121/4)+H123 + H125/4</f>
        <v>6619.85</v>
      </c>
      <c r="I109" s="35">
        <f>H117+H119+(H121/4)+H123 + H125/4</f>
        <v>6619.85</v>
      </c>
      <c r="J109" s="35">
        <f>H117+H119+(H121/4)+H123 + H125/4</f>
        <v>6619.85</v>
      </c>
      <c r="K109" s="35">
        <f>H117+H119+(H121/4)+H123 + H125/4</f>
        <v>6619.85</v>
      </c>
      <c r="L109" s="47">
        <f t="shared" si="42"/>
        <v>26479.4</v>
      </c>
      <c r="M109" s="2"/>
      <c r="N109" s="2"/>
      <c r="O109" s="2"/>
      <c r="P109" s="2" t="s">
        <v>118</v>
      </c>
      <c r="Q109" s="2"/>
      <c r="R109" s="2"/>
      <c r="S109" s="2"/>
      <c r="T109" s="2"/>
      <c r="U109" s="2"/>
      <c r="V109" s="2"/>
      <c r="W109" s="2"/>
    </row>
    <row r="110" spans="1:23" ht="15.75" customHeight="1" x14ac:dyDescent="0.3">
      <c r="A110" s="2"/>
      <c r="B110" s="2"/>
      <c r="C110" s="2"/>
      <c r="D110" s="2"/>
      <c r="E110" s="2"/>
      <c r="F110" s="2"/>
      <c r="G110" s="39" t="s">
        <v>102</v>
      </c>
      <c r="H110" s="35">
        <f t="shared" ref="H110:K110" si="43">SUM(H108,H109)</f>
        <v>7092.4093981373599</v>
      </c>
      <c r="I110" s="35">
        <f t="shared" si="43"/>
        <v>7070.2895965224197</v>
      </c>
      <c r="J110" s="35">
        <f t="shared" si="43"/>
        <v>7082.3549428578417</v>
      </c>
      <c r="K110" s="35">
        <f t="shared" si="43"/>
        <v>7102.4638534168789</v>
      </c>
      <c r="L110" s="35">
        <f t="shared" si="42"/>
        <v>28347.5177909345</v>
      </c>
      <c r="M110" s="40" t="s">
        <v>103</v>
      </c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5.75" customHeight="1" x14ac:dyDescent="0.3">
      <c r="A111" s="2"/>
      <c r="B111" s="2"/>
      <c r="C111" s="2"/>
      <c r="D111" s="2"/>
      <c r="E111" s="2"/>
      <c r="F111" s="2"/>
      <c r="G111" s="39" t="s">
        <v>119</v>
      </c>
      <c r="H111" s="41">
        <f t="shared" ref="H111:K111" si="44">$B$28</f>
        <v>524.85</v>
      </c>
      <c r="I111" s="41">
        <f t="shared" si="44"/>
        <v>524.85</v>
      </c>
      <c r="J111" s="41">
        <f t="shared" si="44"/>
        <v>524.85</v>
      </c>
      <c r="K111" s="41">
        <f t="shared" si="44"/>
        <v>524.85</v>
      </c>
      <c r="L111" s="41">
        <f t="shared" si="42"/>
        <v>2099.4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5.75" customHeight="1" x14ac:dyDescent="0.3">
      <c r="A112" s="2"/>
      <c r="B112" s="2"/>
      <c r="C112" s="2"/>
      <c r="D112" s="2"/>
      <c r="E112" s="2"/>
      <c r="F112" s="2"/>
      <c r="G112" s="39" t="s">
        <v>120</v>
      </c>
      <c r="H112" s="35">
        <f t="shared" ref="H112:K112" si="45">H110-H111</f>
        <v>6567.5593981373595</v>
      </c>
      <c r="I112" s="35">
        <f t="shared" si="45"/>
        <v>6545.4395965224194</v>
      </c>
      <c r="J112" s="35">
        <f t="shared" si="45"/>
        <v>6557.5049428578413</v>
      </c>
      <c r="K112" s="35">
        <f t="shared" si="45"/>
        <v>6577.6138534168786</v>
      </c>
      <c r="L112" s="35">
        <f t="shared" si="42"/>
        <v>26248.117790934499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5.75" customHeight="1" x14ac:dyDescent="0.3">
      <c r="A113" s="2"/>
      <c r="B113" s="2"/>
      <c r="C113" s="2"/>
      <c r="D113" s="2"/>
      <c r="E113" s="2"/>
      <c r="F113" s="2"/>
      <c r="G113" s="4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5.75" customHeight="1" x14ac:dyDescent="0.3">
      <c r="A114" s="2"/>
      <c r="B114" s="2"/>
      <c r="C114" s="2"/>
      <c r="D114" s="2"/>
      <c r="E114" s="2"/>
      <c r="F114" s="2"/>
      <c r="G114" s="4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5.75" customHeight="1" x14ac:dyDescent="0.3">
      <c r="A115" s="2"/>
      <c r="B115" s="2"/>
      <c r="C115" s="2"/>
      <c r="D115" s="2"/>
      <c r="E115" s="2"/>
      <c r="F115" s="2"/>
      <c r="G115" s="15" t="s">
        <v>59</v>
      </c>
      <c r="H115" s="14">
        <v>1.4</v>
      </c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5.75" customHeight="1" x14ac:dyDescent="0.3">
      <c r="A116" s="2"/>
      <c r="B116" s="2"/>
      <c r="C116" s="2"/>
      <c r="D116" s="2"/>
      <c r="E116" s="2"/>
      <c r="F116" s="2"/>
      <c r="G116" s="4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5.75" customHeight="1" x14ac:dyDescent="0.3">
      <c r="A117" s="2"/>
      <c r="B117" s="2"/>
      <c r="C117" s="2"/>
      <c r="D117" s="2"/>
      <c r="E117" s="2"/>
      <c r="F117" s="2"/>
      <c r="G117" s="15" t="s">
        <v>56</v>
      </c>
      <c r="H117" s="21">
        <v>524.85</v>
      </c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5.75" customHeight="1" x14ac:dyDescent="0.3">
      <c r="A118" s="2"/>
      <c r="B118" s="2"/>
      <c r="C118" s="2"/>
      <c r="D118" s="2"/>
      <c r="E118" s="2"/>
      <c r="F118" s="2"/>
      <c r="G118" s="4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5.75" customHeight="1" x14ac:dyDescent="0.3">
      <c r="A119" s="2"/>
      <c r="B119" s="2"/>
      <c r="C119" s="2"/>
      <c r="D119" s="2"/>
      <c r="E119" s="2"/>
      <c r="F119" s="2"/>
      <c r="G119" s="15" t="s">
        <v>64</v>
      </c>
      <c r="H119" s="14">
        <v>4275</v>
      </c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5.75" customHeight="1" x14ac:dyDescent="0.3">
      <c r="A120" s="2"/>
      <c r="B120" s="2"/>
      <c r="C120" s="2"/>
      <c r="D120" s="2"/>
      <c r="E120" s="2"/>
      <c r="F120" s="2"/>
      <c r="G120" s="4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5.75" customHeight="1" x14ac:dyDescent="0.3">
      <c r="A121" s="2"/>
      <c r="B121" s="2"/>
      <c r="C121" s="2"/>
      <c r="D121" s="2"/>
      <c r="E121" s="2"/>
      <c r="F121" s="2"/>
      <c r="G121" s="15" t="s">
        <v>66</v>
      </c>
      <c r="H121" s="14">
        <v>2552</v>
      </c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5.75" customHeight="1" x14ac:dyDescent="0.3">
      <c r="A122" s="2"/>
      <c r="B122" s="2"/>
      <c r="C122" s="2"/>
      <c r="D122" s="2"/>
      <c r="E122" s="2"/>
      <c r="F122" s="2"/>
      <c r="G122" s="4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5.75" customHeight="1" x14ac:dyDescent="0.3">
      <c r="A123" s="2"/>
      <c r="B123" s="2"/>
      <c r="C123" s="2"/>
      <c r="D123" s="2"/>
      <c r="E123" s="2"/>
      <c r="F123" s="2"/>
      <c r="G123" s="15" t="s">
        <v>51</v>
      </c>
      <c r="H123" s="14">
        <v>225</v>
      </c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5.75" customHeight="1" x14ac:dyDescent="0.3">
      <c r="A124" s="2"/>
      <c r="B124" s="2"/>
      <c r="C124" s="2"/>
      <c r="D124" s="2"/>
      <c r="E124" s="2"/>
      <c r="F124" s="2"/>
      <c r="G124" s="4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5.75" customHeight="1" x14ac:dyDescent="0.3">
      <c r="A125" s="2"/>
      <c r="B125" s="2"/>
      <c r="C125" s="2"/>
      <c r="D125" s="2"/>
      <c r="E125" s="2"/>
      <c r="F125" s="2"/>
      <c r="G125" s="15" t="s">
        <v>47</v>
      </c>
      <c r="H125" s="14">
        <v>3828</v>
      </c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5.75" customHeight="1" x14ac:dyDescent="0.3">
      <c r="A126" s="2"/>
      <c r="B126" s="2"/>
      <c r="C126" s="2"/>
      <c r="D126" s="2"/>
      <c r="E126" s="2"/>
      <c r="F126" s="2"/>
      <c r="G126" s="4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5.75" customHeight="1" x14ac:dyDescent="0.3">
      <c r="A127" s="2"/>
      <c r="B127" s="2"/>
      <c r="C127" s="2"/>
      <c r="D127" s="2"/>
      <c r="E127" s="2"/>
      <c r="F127" s="2"/>
      <c r="G127" s="4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5.75" customHeight="1" x14ac:dyDescent="0.3">
      <c r="A128" s="2"/>
      <c r="B128" s="2"/>
      <c r="C128" s="2"/>
      <c r="D128" s="2"/>
      <c r="E128" s="2"/>
      <c r="F128" s="2"/>
      <c r="G128" s="11"/>
      <c r="H128" s="48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5.75" customHeight="1" x14ac:dyDescent="0.3">
      <c r="A129" s="2"/>
      <c r="B129" s="2"/>
      <c r="C129" s="2"/>
      <c r="D129" s="2"/>
      <c r="E129" s="2"/>
      <c r="F129" s="2"/>
      <c r="G129" s="4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5.75" customHeight="1" x14ac:dyDescent="0.3">
      <c r="A130" s="2"/>
      <c r="B130" s="2"/>
      <c r="C130" s="2"/>
      <c r="D130" s="2"/>
      <c r="E130" s="2"/>
      <c r="F130" s="2"/>
      <c r="G130" s="4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5.75" customHeight="1" x14ac:dyDescent="0.3">
      <c r="A131" s="2"/>
      <c r="B131" s="2"/>
      <c r="C131" s="2"/>
      <c r="D131" s="2"/>
      <c r="E131" s="2"/>
      <c r="F131" s="2"/>
      <c r="G131" s="156" t="s">
        <v>121</v>
      </c>
      <c r="H131" s="150"/>
      <c r="I131" s="150"/>
      <c r="J131" s="150"/>
      <c r="K131" s="150"/>
      <c r="L131" s="150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5.75" customHeight="1" x14ac:dyDescent="0.3">
      <c r="A132" s="2"/>
      <c r="B132" s="2"/>
      <c r="C132" s="2"/>
      <c r="D132" s="2"/>
      <c r="E132" s="2"/>
      <c r="F132" s="2"/>
      <c r="G132" s="151" t="s">
        <v>60</v>
      </c>
      <c r="H132" s="153" t="s">
        <v>38</v>
      </c>
      <c r="I132" s="154"/>
      <c r="J132" s="154"/>
      <c r="K132" s="155"/>
      <c r="L132" s="151" t="s">
        <v>61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5.75" customHeight="1" x14ac:dyDescent="0.3">
      <c r="A133" s="2"/>
      <c r="B133" s="2"/>
      <c r="C133" s="2"/>
      <c r="D133" s="2"/>
      <c r="E133" s="2"/>
      <c r="F133" s="2"/>
      <c r="G133" s="152"/>
      <c r="H133" s="16" t="s">
        <v>41</v>
      </c>
      <c r="I133" s="16" t="s">
        <v>42</v>
      </c>
      <c r="J133" s="16" t="s">
        <v>43</v>
      </c>
      <c r="K133" s="16" t="s">
        <v>44</v>
      </c>
      <c r="L133" s="15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5.75" customHeight="1" x14ac:dyDescent="0.3">
      <c r="A134" s="2"/>
      <c r="B134" s="2"/>
      <c r="C134" s="2"/>
      <c r="D134" s="2"/>
      <c r="E134" s="2"/>
      <c r="F134" s="2"/>
      <c r="G134" s="42" t="s">
        <v>122</v>
      </c>
      <c r="H134" s="29">
        <f>B5</f>
        <v>11200</v>
      </c>
      <c r="I134" s="26" t="s">
        <v>10</v>
      </c>
      <c r="J134" s="26" t="s">
        <v>10</v>
      </c>
      <c r="K134" s="26" t="s">
        <v>10</v>
      </c>
      <c r="L134" s="26" t="s">
        <v>10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5.75" customHeight="1" x14ac:dyDescent="0.3">
      <c r="A135" s="2"/>
      <c r="B135" s="2"/>
      <c r="C135" s="2"/>
      <c r="D135" s="2"/>
      <c r="E135" s="2"/>
      <c r="F135" s="2"/>
      <c r="G135" s="42" t="s">
        <v>123</v>
      </c>
      <c r="H135" s="171" t="s">
        <v>10</v>
      </c>
      <c r="I135" s="171" t="s">
        <v>10</v>
      </c>
      <c r="J135" s="171" t="s">
        <v>10</v>
      </c>
      <c r="K135" s="171" t="s">
        <v>10</v>
      </c>
      <c r="L135" s="171" t="s">
        <v>10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5.75" customHeight="1" x14ac:dyDescent="0.3">
      <c r="A136" s="2"/>
      <c r="B136" s="2"/>
      <c r="C136" s="2"/>
      <c r="D136" s="2"/>
      <c r="E136" s="2"/>
      <c r="F136" s="2"/>
      <c r="G136" s="42" t="s">
        <v>124</v>
      </c>
      <c r="H136" s="152"/>
      <c r="I136" s="152"/>
      <c r="J136" s="152"/>
      <c r="K136" s="152"/>
      <c r="L136" s="15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5.75" customHeight="1" x14ac:dyDescent="0.3">
      <c r="A137" s="2"/>
      <c r="B137" s="2"/>
      <c r="C137" s="2"/>
      <c r="D137" s="2"/>
      <c r="E137" s="2"/>
      <c r="F137" s="2"/>
      <c r="G137" s="42" t="s">
        <v>125</v>
      </c>
      <c r="H137" s="26">
        <f>H23*H144/100</f>
        <v>36660</v>
      </c>
      <c r="I137" s="26">
        <f>H23*H145/100</f>
        <v>18612</v>
      </c>
      <c r="J137" s="26" t="s">
        <v>10</v>
      </c>
      <c r="K137" s="26" t="s">
        <v>10</v>
      </c>
      <c r="L137" s="26" t="s">
        <v>10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5.75" customHeight="1" x14ac:dyDescent="0.3">
      <c r="A138" s="2"/>
      <c r="B138" s="2"/>
      <c r="C138" s="2"/>
      <c r="D138" s="2"/>
      <c r="E138" s="2"/>
      <c r="F138" s="2"/>
      <c r="G138" s="42" t="s">
        <v>126</v>
      </c>
      <c r="H138" s="26" t="s">
        <v>10</v>
      </c>
      <c r="I138" s="26">
        <f>I23*(H144/100)</f>
        <v>34944</v>
      </c>
      <c r="J138" s="26">
        <f>I23*(H145/100)</f>
        <v>17740.8</v>
      </c>
      <c r="K138" s="26" t="s">
        <v>10</v>
      </c>
      <c r="L138" s="26" t="s">
        <v>10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5.75" customHeight="1" x14ac:dyDescent="0.3">
      <c r="A139" s="2"/>
      <c r="B139" s="2"/>
      <c r="C139" s="2"/>
      <c r="D139" s="2"/>
      <c r="E139" s="2"/>
      <c r="F139" s="2"/>
      <c r="G139" s="42" t="s">
        <v>127</v>
      </c>
      <c r="H139" s="26" t="s">
        <v>10</v>
      </c>
      <c r="I139" s="26" t="s">
        <v>10</v>
      </c>
      <c r="J139" s="26">
        <f>J23*H144/100</f>
        <v>35880</v>
      </c>
      <c r="K139" s="26">
        <f>J23*H145/100</f>
        <v>18216</v>
      </c>
      <c r="L139" s="26" t="s">
        <v>10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5.75" customHeight="1" x14ac:dyDescent="0.3">
      <c r="A140" s="2"/>
      <c r="B140" s="2"/>
      <c r="C140" s="2"/>
      <c r="D140" s="2"/>
      <c r="E140" s="2"/>
      <c r="F140" s="2"/>
      <c r="G140" s="42" t="s">
        <v>128</v>
      </c>
      <c r="H140" s="26" t="s">
        <v>10</v>
      </c>
      <c r="I140" s="26" t="s">
        <v>10</v>
      </c>
      <c r="J140" s="26" t="s">
        <v>10</v>
      </c>
      <c r="K140" s="26">
        <f>K23*H144/100</f>
        <v>37440</v>
      </c>
      <c r="L140" s="26" t="s">
        <v>10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5.75" customHeight="1" x14ac:dyDescent="0.3">
      <c r="A141" s="2"/>
      <c r="B141" s="2"/>
      <c r="C141" s="2"/>
      <c r="D141" s="2"/>
      <c r="E141" s="2"/>
      <c r="F141" s="2"/>
      <c r="G141" s="42" t="s">
        <v>129</v>
      </c>
      <c r="H141" s="26">
        <f>SUM(H134,H137)</f>
        <v>47860</v>
      </c>
      <c r="I141" s="26">
        <f>SUM(I137,I138)</f>
        <v>53556</v>
      </c>
      <c r="J141" s="26">
        <f>SUM(J138,J139)</f>
        <v>53620.800000000003</v>
      </c>
      <c r="K141" s="26">
        <f>SUM(K139,K140)</f>
        <v>55656</v>
      </c>
      <c r="L141" s="26">
        <f>SUM(H141:K141)</f>
        <v>210692.8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5.75" customHeight="1" x14ac:dyDescent="0.3">
      <c r="A142" s="2"/>
      <c r="B142" s="2"/>
      <c r="C142" s="2"/>
      <c r="D142" s="2"/>
      <c r="E142" s="2"/>
      <c r="F142" s="2"/>
      <c r="G142" s="42" t="s">
        <v>130</v>
      </c>
      <c r="H142" s="26" t="s">
        <v>10</v>
      </c>
      <c r="I142" s="26" t="s">
        <v>10</v>
      </c>
      <c r="J142" s="26" t="s">
        <v>10</v>
      </c>
      <c r="K142" s="26">
        <f>H145/100*K23</f>
        <v>19008</v>
      </c>
      <c r="L142" s="26" t="s">
        <v>10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5.75" customHeight="1" x14ac:dyDescent="0.3">
      <c r="A143" s="2"/>
      <c r="B143" s="2"/>
      <c r="C143" s="2"/>
      <c r="D143" s="2"/>
      <c r="E143" s="2"/>
      <c r="F143" s="2"/>
      <c r="G143" s="4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5.75" customHeight="1" x14ac:dyDescent="0.3">
      <c r="A144" s="2"/>
      <c r="B144" s="2"/>
      <c r="C144" s="2"/>
      <c r="D144" s="2"/>
      <c r="E144" s="2"/>
      <c r="F144" s="2"/>
      <c r="G144" s="13" t="s">
        <v>29</v>
      </c>
      <c r="H144" s="14">
        <v>65</v>
      </c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5.75" customHeight="1" x14ac:dyDescent="0.3">
      <c r="A145" s="2"/>
      <c r="B145" s="2"/>
      <c r="C145" s="2"/>
      <c r="D145" s="2"/>
      <c r="E145" s="2"/>
      <c r="F145" s="2"/>
      <c r="G145" s="13" t="s">
        <v>32</v>
      </c>
      <c r="H145" s="14">
        <v>33</v>
      </c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5.75" customHeight="1" x14ac:dyDescent="0.3">
      <c r="A146" s="2"/>
      <c r="B146" s="2"/>
      <c r="C146" s="2"/>
      <c r="D146" s="2"/>
      <c r="E146" s="2"/>
      <c r="F146" s="2"/>
      <c r="G146" s="4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5.75" customHeight="1" x14ac:dyDescent="0.3">
      <c r="A147" s="2"/>
      <c r="B147" s="2"/>
      <c r="C147" s="2"/>
      <c r="D147" s="2"/>
      <c r="E147" s="2"/>
      <c r="F147" s="2"/>
      <c r="G147" s="4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5.75" customHeight="1" x14ac:dyDescent="0.3">
      <c r="A148" s="2"/>
      <c r="B148" s="2"/>
      <c r="C148" s="2"/>
      <c r="D148" s="2"/>
      <c r="E148" s="2"/>
      <c r="F148" s="2"/>
      <c r="G148" s="156" t="s">
        <v>131</v>
      </c>
      <c r="H148" s="150"/>
      <c r="I148" s="150"/>
      <c r="J148" s="150"/>
      <c r="K148" s="150"/>
      <c r="L148" s="150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5.75" customHeight="1" x14ac:dyDescent="0.3">
      <c r="A149" s="2"/>
      <c r="B149" s="2"/>
      <c r="C149" s="2"/>
      <c r="D149" s="2"/>
      <c r="E149" s="2"/>
      <c r="F149" s="2"/>
      <c r="G149" s="151" t="s">
        <v>60</v>
      </c>
      <c r="H149" s="153" t="s">
        <v>38</v>
      </c>
      <c r="I149" s="154"/>
      <c r="J149" s="154"/>
      <c r="K149" s="155"/>
      <c r="L149" s="151" t="s">
        <v>61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5.75" customHeight="1" x14ac:dyDescent="0.3">
      <c r="A150" s="2"/>
      <c r="B150" s="2"/>
      <c r="C150" s="2"/>
      <c r="D150" s="2"/>
      <c r="E150" s="2"/>
      <c r="F150" s="2"/>
      <c r="G150" s="152"/>
      <c r="H150" s="33" t="s">
        <v>41</v>
      </c>
      <c r="I150" s="33" t="s">
        <v>42</v>
      </c>
      <c r="J150" s="33" t="s">
        <v>43</v>
      </c>
      <c r="K150" s="33" t="s">
        <v>44</v>
      </c>
      <c r="L150" s="15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5.75" customHeight="1" x14ac:dyDescent="0.3">
      <c r="A151" s="2"/>
      <c r="B151" s="2"/>
      <c r="C151" s="2"/>
      <c r="D151" s="2"/>
      <c r="E151" s="2"/>
      <c r="F151" s="25">
        <v>0.02</v>
      </c>
      <c r="G151" s="39" t="s">
        <v>131</v>
      </c>
      <c r="H151" s="35">
        <f t="shared" ref="H151:K151" si="46">0.02*H23</f>
        <v>1128</v>
      </c>
      <c r="I151" s="35">
        <f t="shared" si="46"/>
        <v>1075.2</v>
      </c>
      <c r="J151" s="35">
        <f t="shared" si="46"/>
        <v>1104</v>
      </c>
      <c r="K151" s="35">
        <f t="shared" si="46"/>
        <v>1152</v>
      </c>
      <c r="L151" s="49">
        <f>SUM(H151:K151)</f>
        <v>4459.2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5.75" customHeight="1" x14ac:dyDescent="0.3">
      <c r="A152" s="2"/>
      <c r="B152" s="2"/>
      <c r="C152" s="2"/>
      <c r="D152" s="2"/>
      <c r="E152" s="2"/>
      <c r="F152" s="2"/>
      <c r="G152" s="4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5.75" customHeight="1" x14ac:dyDescent="0.3">
      <c r="A153" s="2"/>
      <c r="B153" s="2"/>
      <c r="C153" s="2"/>
      <c r="D153" s="2"/>
      <c r="E153" s="2"/>
      <c r="F153" s="2"/>
      <c r="G153" s="4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5.75" customHeight="1" x14ac:dyDescent="0.3">
      <c r="A154" s="2"/>
      <c r="B154" s="2"/>
      <c r="C154" s="2"/>
      <c r="D154" s="2"/>
      <c r="E154" s="2"/>
      <c r="F154" s="2"/>
      <c r="G154" s="156" t="s">
        <v>132</v>
      </c>
      <c r="H154" s="150"/>
      <c r="I154" s="150"/>
      <c r="J154" s="150"/>
      <c r="K154" s="150"/>
      <c r="L154" s="150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5.75" customHeight="1" x14ac:dyDescent="0.3">
      <c r="A155" s="2"/>
      <c r="B155" s="2"/>
      <c r="C155" s="2"/>
      <c r="D155" s="2"/>
      <c r="E155" s="2"/>
      <c r="F155" s="2"/>
      <c r="G155" s="151" t="s">
        <v>60</v>
      </c>
      <c r="H155" s="153" t="s">
        <v>38</v>
      </c>
      <c r="I155" s="154"/>
      <c r="J155" s="154"/>
      <c r="K155" s="155"/>
      <c r="L155" s="151" t="s">
        <v>61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5.75" customHeight="1" x14ac:dyDescent="0.3">
      <c r="A156" s="2"/>
      <c r="B156" s="2"/>
      <c r="C156" s="2"/>
      <c r="D156" s="2"/>
      <c r="E156" s="2"/>
      <c r="F156" s="2"/>
      <c r="G156" s="152"/>
      <c r="H156" s="16" t="s">
        <v>41</v>
      </c>
      <c r="I156" s="16" t="s">
        <v>42</v>
      </c>
      <c r="J156" s="16" t="s">
        <v>43</v>
      </c>
      <c r="K156" s="16" t="s">
        <v>44</v>
      </c>
      <c r="L156" s="15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8.75" customHeight="1" x14ac:dyDescent="0.3">
      <c r="A157" s="2"/>
      <c r="B157" s="2"/>
      <c r="C157" s="2"/>
      <c r="D157" s="2"/>
      <c r="E157" s="2"/>
      <c r="F157" s="2"/>
      <c r="G157" s="50" t="s">
        <v>133</v>
      </c>
      <c r="H157" s="51">
        <f>B12</f>
        <v>6300</v>
      </c>
      <c r="I157" s="52" t="s">
        <v>10</v>
      </c>
      <c r="J157" s="52" t="s">
        <v>10</v>
      </c>
      <c r="K157" s="52" t="s">
        <v>10</v>
      </c>
      <c r="L157" s="53" t="s">
        <v>10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5.75" customHeight="1" x14ac:dyDescent="0.3">
      <c r="A158" s="2"/>
      <c r="B158" s="2"/>
      <c r="C158" s="2"/>
      <c r="D158" s="2"/>
      <c r="E158" s="2"/>
      <c r="F158" s="2"/>
      <c r="G158" s="50" t="s">
        <v>134</v>
      </c>
      <c r="H158" s="170" t="s">
        <v>10</v>
      </c>
      <c r="I158" s="170" t="s">
        <v>10</v>
      </c>
      <c r="J158" s="170" t="s">
        <v>10</v>
      </c>
      <c r="K158" s="170" t="s">
        <v>10</v>
      </c>
      <c r="L158" s="170" t="s">
        <v>10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5.75" customHeight="1" x14ac:dyDescent="0.3">
      <c r="A159" s="2"/>
      <c r="B159" s="2"/>
      <c r="C159" s="2"/>
      <c r="D159" s="2"/>
      <c r="E159" s="2"/>
      <c r="F159" s="2"/>
      <c r="G159" s="50" t="s">
        <v>135</v>
      </c>
      <c r="H159" s="152"/>
      <c r="I159" s="152"/>
      <c r="J159" s="152"/>
      <c r="K159" s="152"/>
      <c r="L159" s="15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5.75" customHeight="1" x14ac:dyDescent="0.3">
      <c r="A160" s="2"/>
      <c r="B160" s="2"/>
      <c r="C160" s="2"/>
      <c r="D160" s="2"/>
      <c r="E160" s="2"/>
      <c r="F160" s="2"/>
      <c r="G160" s="50" t="s">
        <v>125</v>
      </c>
      <c r="H160" s="52">
        <f>H55*H167/100</f>
        <v>10873.370448623502</v>
      </c>
      <c r="I160" s="52">
        <f>H55*H168/100</f>
        <v>5854.8917800280406</v>
      </c>
      <c r="J160" s="52" t="s">
        <v>10</v>
      </c>
      <c r="K160" s="52" t="s">
        <v>10</v>
      </c>
      <c r="L160" s="52">
        <f>SUM(H160,I160)</f>
        <v>16728.262228651543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5.75" customHeight="1" x14ac:dyDescent="0.3">
      <c r="A161" s="2"/>
      <c r="B161" s="2"/>
      <c r="C161" s="2"/>
      <c r="D161" s="2"/>
      <c r="E161" s="2"/>
      <c r="F161" s="2"/>
      <c r="G161" s="50" t="s">
        <v>126</v>
      </c>
      <c r="H161" s="52" t="s">
        <v>10</v>
      </c>
      <c r="I161" s="52">
        <f>I55*H167/100</f>
        <v>8809.7099999999991</v>
      </c>
      <c r="J161" s="52">
        <f>I55*H168/100</f>
        <v>4743.6899999999996</v>
      </c>
      <c r="K161" s="52" t="s">
        <v>10</v>
      </c>
      <c r="L161" s="52">
        <f>SUM(I161,J161)</f>
        <v>13553.399999999998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5.75" customHeight="1" x14ac:dyDescent="0.3">
      <c r="A162" s="2"/>
      <c r="B162" s="2"/>
      <c r="C162" s="2"/>
      <c r="D162" s="2"/>
      <c r="E162" s="2"/>
      <c r="F162" s="2"/>
      <c r="G162" s="50" t="s">
        <v>127</v>
      </c>
      <c r="H162" s="52" t="s">
        <v>10</v>
      </c>
      <c r="I162" s="52" t="s">
        <v>10</v>
      </c>
      <c r="J162" s="52">
        <f>J55*H167/100</f>
        <v>9078.9880434782608</v>
      </c>
      <c r="K162" s="52">
        <f>J55*H168/100</f>
        <v>4888.6858695652172</v>
      </c>
      <c r="L162" s="52">
        <f>SUM(J162,K162)</f>
        <v>13967.673913043478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5.75" customHeight="1" x14ac:dyDescent="0.3">
      <c r="A163" s="2"/>
      <c r="B163" s="2"/>
      <c r="C163" s="2"/>
      <c r="D163" s="2"/>
      <c r="E163" s="2"/>
      <c r="F163" s="2"/>
      <c r="G163" s="50" t="s">
        <v>128</v>
      </c>
      <c r="H163" s="52" t="s">
        <v>10</v>
      </c>
      <c r="I163" s="52" t="s">
        <v>10</v>
      </c>
      <c r="J163" s="52" t="s">
        <v>10</v>
      </c>
      <c r="K163" s="52">
        <f>K55*H167/100</f>
        <v>9369.4744565217388</v>
      </c>
      <c r="L163" s="52">
        <f>K163</f>
        <v>9369.4744565217388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5.75" customHeight="1" x14ac:dyDescent="0.3">
      <c r="A164" s="2"/>
      <c r="B164" s="2"/>
      <c r="C164" s="2"/>
      <c r="D164" s="2"/>
      <c r="E164" s="2"/>
      <c r="F164" s="2"/>
      <c r="G164" s="42" t="s">
        <v>136</v>
      </c>
      <c r="H164" s="26">
        <f>SUM(H157,H160)</f>
        <v>17173.3704486235</v>
      </c>
      <c r="I164" s="26">
        <f>SUM(I160,I161)</f>
        <v>14664.601780028039</v>
      </c>
      <c r="J164" s="26">
        <f>SUM(J161,J162)</f>
        <v>13822.678043478259</v>
      </c>
      <c r="K164" s="26">
        <f>SUM(K162,K163)</f>
        <v>14258.160326086956</v>
      </c>
      <c r="L164" s="26">
        <f>SUM(L160:L163)</f>
        <v>53618.810598216762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5.75" customHeight="1" x14ac:dyDescent="0.3">
      <c r="A165" s="2"/>
      <c r="B165" s="2"/>
      <c r="C165" s="2"/>
      <c r="D165" s="2"/>
      <c r="E165" s="2"/>
      <c r="F165" s="2"/>
      <c r="G165" s="42" t="s">
        <v>137</v>
      </c>
      <c r="H165" s="26" t="s">
        <v>10</v>
      </c>
      <c r="I165" s="26" t="s">
        <v>10</v>
      </c>
      <c r="J165" s="26" t="s">
        <v>10</v>
      </c>
      <c r="K165" s="26">
        <f>K55*H168/100</f>
        <v>5045.1016304347831</v>
      </c>
      <c r="L165" s="26" t="s">
        <v>10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5.75" customHeight="1" x14ac:dyDescent="0.3">
      <c r="A166" s="2"/>
      <c r="B166" s="2"/>
      <c r="C166" s="2"/>
      <c r="D166" s="2"/>
      <c r="E166" s="2"/>
      <c r="F166" s="2"/>
      <c r="G166" s="54"/>
      <c r="H166" s="20"/>
      <c r="I166" s="20"/>
      <c r="J166" s="20"/>
      <c r="K166" s="20"/>
      <c r="L166" s="20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5.75" customHeight="1" x14ac:dyDescent="0.3">
      <c r="A167" s="2"/>
      <c r="B167" s="2"/>
      <c r="C167" s="2"/>
      <c r="D167" s="2"/>
      <c r="E167" s="2"/>
      <c r="F167" s="2"/>
      <c r="G167" s="13" t="s">
        <v>36</v>
      </c>
      <c r="H167" s="14">
        <v>65</v>
      </c>
      <c r="I167" s="20"/>
      <c r="J167" s="20"/>
      <c r="K167" s="20"/>
      <c r="L167" s="20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5.75" customHeight="1" x14ac:dyDescent="0.3">
      <c r="A168" s="2"/>
      <c r="B168" s="2"/>
      <c r="C168" s="2"/>
      <c r="D168" s="2"/>
      <c r="E168" s="2"/>
      <c r="F168" s="2"/>
      <c r="G168" s="13" t="s">
        <v>40</v>
      </c>
      <c r="H168" s="14">
        <v>35</v>
      </c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5.75" customHeight="1" x14ac:dyDescent="0.3">
      <c r="A169" s="2"/>
      <c r="B169" s="2"/>
      <c r="C169" s="2"/>
      <c r="D169" s="2"/>
      <c r="E169" s="2"/>
      <c r="F169" s="2"/>
      <c r="G169" s="4"/>
      <c r="H169" s="2"/>
      <c r="I169" s="2"/>
      <c r="J169" s="2"/>
      <c r="K169" s="2"/>
      <c r="L169" s="2"/>
      <c r="M169" s="2"/>
      <c r="N169" s="2"/>
      <c r="O169" s="2"/>
      <c r="P169" s="2" t="s">
        <v>138</v>
      </c>
      <c r="Q169" s="2"/>
      <c r="R169" s="2"/>
      <c r="S169" s="2"/>
      <c r="T169" s="2"/>
      <c r="U169" s="2"/>
      <c r="V169" s="2"/>
      <c r="W169" s="2"/>
    </row>
    <row r="170" spans="1:23" ht="15.75" customHeight="1" x14ac:dyDescent="0.3">
      <c r="A170" s="2"/>
      <c r="B170" s="2"/>
      <c r="C170" s="2"/>
      <c r="D170" s="2"/>
      <c r="E170" s="2"/>
      <c r="F170" s="2"/>
      <c r="G170" s="4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5.75" customHeight="1" x14ac:dyDescent="0.3">
      <c r="A171" s="2"/>
      <c r="B171" s="2"/>
      <c r="C171" s="2"/>
      <c r="D171" s="2"/>
      <c r="E171" s="2"/>
      <c r="F171" s="2"/>
      <c r="G171" s="20" t="s">
        <v>139</v>
      </c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5.75" customHeight="1" x14ac:dyDescent="0.3">
      <c r="A172" s="2"/>
      <c r="B172" s="2"/>
      <c r="C172" s="2"/>
      <c r="D172" s="2"/>
      <c r="E172" s="2"/>
      <c r="F172" s="2"/>
      <c r="G172" s="151" t="s">
        <v>60</v>
      </c>
      <c r="H172" s="153" t="s">
        <v>38</v>
      </c>
      <c r="I172" s="154"/>
      <c r="J172" s="154"/>
      <c r="K172" s="155"/>
      <c r="L172" s="151" t="s">
        <v>61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5.75" customHeight="1" x14ac:dyDescent="0.3">
      <c r="A173" s="2"/>
      <c r="B173" s="2"/>
      <c r="C173" s="2"/>
      <c r="D173" s="2"/>
      <c r="E173" s="2"/>
      <c r="F173" s="2"/>
      <c r="G173" s="152"/>
      <c r="H173" s="16" t="s">
        <v>41</v>
      </c>
      <c r="I173" s="16" t="s">
        <v>42</v>
      </c>
      <c r="J173" s="16" t="s">
        <v>43</v>
      </c>
      <c r="K173" s="16" t="s">
        <v>44</v>
      </c>
      <c r="L173" s="15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5.75" customHeight="1" x14ac:dyDescent="0.3">
      <c r="A174" s="2"/>
      <c r="B174" s="2"/>
      <c r="C174" s="2"/>
      <c r="D174" s="2"/>
      <c r="E174" s="2"/>
      <c r="F174" s="2"/>
      <c r="G174" s="42" t="s">
        <v>140</v>
      </c>
      <c r="H174" s="29">
        <f>B7</f>
        <v>1820</v>
      </c>
      <c r="I174" s="26">
        <f t="shared" ref="I174:K174" si="47">H201</f>
        <v>1767.7159831509343</v>
      </c>
      <c r="J174" s="26">
        <f t="shared" si="47"/>
        <v>11227.793856600474</v>
      </c>
      <c r="K174" s="26">
        <f t="shared" si="47"/>
        <v>25689.245570264371</v>
      </c>
      <c r="L174" s="26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5.75" customHeight="1" x14ac:dyDescent="0.3">
      <c r="A175" s="2"/>
      <c r="B175" s="2"/>
      <c r="C175" s="2"/>
      <c r="D175" s="2"/>
      <c r="E175" s="2"/>
      <c r="F175" s="2"/>
      <c r="G175" s="42" t="s">
        <v>141</v>
      </c>
      <c r="H175" s="26" t="s">
        <v>10</v>
      </c>
      <c r="I175" s="26"/>
      <c r="J175" s="26"/>
      <c r="K175" s="26"/>
      <c r="L175" s="26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5.75" customHeight="1" x14ac:dyDescent="0.3">
      <c r="A176" s="2"/>
      <c r="B176" s="2"/>
      <c r="C176" s="2"/>
      <c r="D176" s="2"/>
      <c r="E176" s="2"/>
      <c r="F176" s="2"/>
      <c r="G176" s="42" t="s">
        <v>142</v>
      </c>
      <c r="H176" s="26">
        <f>H137</f>
        <v>36660</v>
      </c>
      <c r="I176" s="26">
        <f>I141</f>
        <v>53556</v>
      </c>
      <c r="J176" s="26">
        <f t="shared" ref="I176:K176" si="48">J141</f>
        <v>53620.800000000003</v>
      </c>
      <c r="K176" s="26">
        <f t="shared" si="48"/>
        <v>55656</v>
      </c>
      <c r="L176" s="26">
        <f>L100</f>
        <v>136443.71800743541</v>
      </c>
      <c r="M176" s="2"/>
      <c r="N176" s="11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5.75" customHeight="1" x14ac:dyDescent="0.3">
      <c r="A177" s="2"/>
      <c r="B177" s="2"/>
      <c r="C177" s="2"/>
      <c r="D177" s="2"/>
      <c r="E177" s="2"/>
      <c r="F177" s="2"/>
      <c r="G177" s="42" t="s">
        <v>143</v>
      </c>
      <c r="H177" s="26">
        <f>H134</f>
        <v>11200</v>
      </c>
      <c r="I177" s="26" t="s">
        <v>10</v>
      </c>
      <c r="J177" s="26" t="s">
        <v>10</v>
      </c>
      <c r="K177" s="26" t="s">
        <v>10</v>
      </c>
      <c r="L177" s="26" t="s">
        <v>10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5.75" customHeight="1" x14ac:dyDescent="0.3">
      <c r="A178" s="2"/>
      <c r="B178" s="2"/>
      <c r="C178" s="2"/>
      <c r="D178" s="2"/>
      <c r="E178" s="2"/>
      <c r="F178" s="2" t="s">
        <v>144</v>
      </c>
      <c r="G178" s="42" t="s">
        <v>145</v>
      </c>
      <c r="H178" s="26" t="s">
        <v>10</v>
      </c>
      <c r="I178" s="26" t="s">
        <v>10</v>
      </c>
      <c r="J178" s="26" t="s">
        <v>10</v>
      </c>
      <c r="K178" s="26" t="s">
        <v>10</v>
      </c>
      <c r="L178" s="26" t="s">
        <v>10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5.75" customHeight="1" x14ac:dyDescent="0.3">
      <c r="A179" s="2"/>
      <c r="B179" s="2"/>
      <c r="C179" s="2"/>
      <c r="D179" s="2"/>
      <c r="E179" s="2"/>
      <c r="F179" s="55" t="s">
        <v>144</v>
      </c>
      <c r="G179" s="56" t="s">
        <v>146</v>
      </c>
      <c r="H179" s="57">
        <f>H194*5/100/4</f>
        <v>23.555999999999997</v>
      </c>
      <c r="I179" s="57">
        <f>H194*5/100/4</f>
        <v>23.555999999999997</v>
      </c>
      <c r="J179" s="58">
        <f>H194*5/100/4</f>
        <v>23.555999999999997</v>
      </c>
      <c r="K179" s="57">
        <f>J179*0.6</f>
        <v>14.133599999999998</v>
      </c>
      <c r="L179" s="57" t="s">
        <v>10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5.75" customHeight="1" x14ac:dyDescent="0.3">
      <c r="A180" s="2"/>
      <c r="B180" s="2"/>
      <c r="C180" s="2"/>
      <c r="D180" s="2"/>
      <c r="E180" s="2"/>
      <c r="F180" s="2" t="s">
        <v>144</v>
      </c>
      <c r="G180" s="42" t="s">
        <v>147</v>
      </c>
      <c r="H180" s="26" t="s">
        <v>10</v>
      </c>
      <c r="I180" s="26" t="s">
        <v>10</v>
      </c>
      <c r="J180" s="57">
        <f>H194*40/100*1.1</f>
        <v>829.1712</v>
      </c>
      <c r="K180" s="26" t="s">
        <v>10</v>
      </c>
      <c r="L180" s="26" t="s">
        <v>10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5.75" customHeight="1" x14ac:dyDescent="0.3">
      <c r="A181" s="2"/>
      <c r="B181" s="2"/>
      <c r="C181" s="2"/>
      <c r="D181" s="2"/>
      <c r="E181" s="2"/>
      <c r="F181" s="2"/>
      <c r="G181" s="42" t="s">
        <v>148</v>
      </c>
      <c r="H181" s="26">
        <f>SUM(H174:H180)</f>
        <v>49703.555999999997</v>
      </c>
      <c r="I181" s="26">
        <f t="shared" ref="H181:K181" si="49">SUM(I174:I180)</f>
        <v>55347.271983150931</v>
      </c>
      <c r="J181" s="26">
        <f t="shared" si="49"/>
        <v>65701.321056600471</v>
      </c>
      <c r="K181" s="26">
        <f>SUM(K174:K180)</f>
        <v>81359.379170264379</v>
      </c>
      <c r="L181" s="26">
        <f>SUM(H181:K181)</f>
        <v>252111.52821001576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5.75" customHeight="1" x14ac:dyDescent="0.3">
      <c r="A182" s="2"/>
      <c r="B182" s="2"/>
      <c r="C182" s="2"/>
      <c r="D182" s="2"/>
      <c r="E182" s="2"/>
      <c r="F182" s="2"/>
      <c r="G182" s="42" t="s">
        <v>149</v>
      </c>
      <c r="H182" s="26" t="s">
        <v>10</v>
      </c>
      <c r="I182" s="26"/>
      <c r="J182" s="26"/>
      <c r="K182" s="26"/>
      <c r="L182" s="26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5.75" customHeight="1" x14ac:dyDescent="0.3">
      <c r="A183" s="2"/>
      <c r="B183" s="2"/>
      <c r="C183" s="2"/>
      <c r="D183" s="2"/>
      <c r="E183" s="2"/>
      <c r="F183" s="2"/>
      <c r="G183" s="42" t="s">
        <v>150</v>
      </c>
      <c r="H183" s="26">
        <f>H160</f>
        <v>10873.370448623502</v>
      </c>
      <c r="I183" s="26">
        <f>I164</f>
        <v>14664.601780028039</v>
      </c>
      <c r="J183" s="26">
        <f t="shared" ref="I183:K183" si="50">J164</f>
        <v>13822.678043478259</v>
      </c>
      <c r="K183" s="26">
        <f>K164</f>
        <v>14258.160326086956</v>
      </c>
      <c r="L183" s="26">
        <f>SUM(H183:K183)</f>
        <v>53618.810598216762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5.75" customHeight="1" x14ac:dyDescent="0.3">
      <c r="A184" s="2"/>
      <c r="B184" s="2"/>
      <c r="C184" s="2"/>
      <c r="D184" s="2"/>
      <c r="E184" s="2"/>
      <c r="F184" s="2"/>
      <c r="G184" s="42" t="s">
        <v>151</v>
      </c>
      <c r="H184" s="26">
        <f>H157</f>
        <v>6300</v>
      </c>
      <c r="I184" s="26" t="s">
        <v>10</v>
      </c>
      <c r="J184" s="26" t="s">
        <v>10</v>
      </c>
      <c r="K184" s="26" t="s">
        <v>10</v>
      </c>
      <c r="L184" s="26" t="s">
        <v>10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5.75" customHeight="1" x14ac:dyDescent="0.3">
      <c r="A185" s="2"/>
      <c r="B185" s="2"/>
      <c r="C185" s="2"/>
      <c r="D185" s="2"/>
      <c r="E185" s="2"/>
      <c r="F185" s="2"/>
      <c r="G185" s="42" t="s">
        <v>152</v>
      </c>
      <c r="H185" s="26" t="s">
        <v>10</v>
      </c>
      <c r="I185" s="26" t="s">
        <v>10</v>
      </c>
      <c r="J185" s="26" t="s">
        <v>10</v>
      </c>
      <c r="K185" s="26" t="s">
        <v>10</v>
      </c>
      <c r="L185" s="26" t="s">
        <v>10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5.75" customHeight="1" x14ac:dyDescent="0.3">
      <c r="A186" s="2"/>
      <c r="B186" s="2"/>
      <c r="C186" s="2"/>
      <c r="D186" s="2"/>
      <c r="E186" s="2"/>
      <c r="F186" s="2"/>
      <c r="G186" s="146" t="s">
        <v>153</v>
      </c>
      <c r="H186" s="130">
        <f>B3</f>
        <v>3804</v>
      </c>
      <c r="I186" s="130">
        <f>Main!G20/4</f>
        <v>0</v>
      </c>
      <c r="J186" s="130">
        <f>Main!G20/4</f>
        <v>0</v>
      </c>
      <c r="K186" s="130">
        <f>Main!G20/4</f>
        <v>0</v>
      </c>
      <c r="L186" s="130">
        <f t="shared" ref="L186:L188" si="51">SUM(H186:K186)</f>
        <v>3804</v>
      </c>
      <c r="M186" s="2"/>
      <c r="N186" s="2"/>
      <c r="O186" s="60"/>
      <c r="P186" s="61"/>
      <c r="Q186" s="2"/>
      <c r="R186" s="2"/>
      <c r="S186" s="2"/>
      <c r="T186" s="2"/>
      <c r="U186" s="2"/>
      <c r="V186" s="2"/>
      <c r="W186" s="2"/>
    </row>
    <row r="187" spans="1:23" ht="15.75" customHeight="1" x14ac:dyDescent="0.3">
      <c r="A187" s="2"/>
      <c r="B187" s="2"/>
      <c r="C187" s="2"/>
      <c r="D187" s="2"/>
      <c r="E187" s="2"/>
      <c r="F187" s="2"/>
      <c r="G187" s="62" t="s">
        <v>154</v>
      </c>
      <c r="H187" s="52">
        <f t="shared" ref="H187:K187" si="52">$B$9/4</f>
        <v>922.5</v>
      </c>
      <c r="I187" s="52">
        <f t="shared" si="52"/>
        <v>922.5</v>
      </c>
      <c r="J187" s="52">
        <f t="shared" si="52"/>
        <v>922.5</v>
      </c>
      <c r="K187" s="52">
        <f t="shared" si="52"/>
        <v>922.5</v>
      </c>
      <c r="L187" s="52">
        <f t="shared" si="51"/>
        <v>3690</v>
      </c>
      <c r="M187" s="2"/>
      <c r="N187" s="2"/>
      <c r="O187" s="2" t="s">
        <v>155</v>
      </c>
      <c r="P187" s="2"/>
      <c r="Q187" s="2"/>
      <c r="R187" s="2"/>
      <c r="S187" s="63"/>
      <c r="T187" s="64"/>
      <c r="U187" s="2"/>
      <c r="V187" s="2"/>
      <c r="W187" s="2"/>
    </row>
    <row r="188" spans="1:23" ht="15.75" customHeight="1" x14ac:dyDescent="0.3">
      <c r="A188" s="2"/>
      <c r="B188" s="2"/>
      <c r="C188" s="2"/>
      <c r="D188" s="2"/>
      <c r="E188" s="2"/>
      <c r="F188" s="2">
        <v>25</v>
      </c>
      <c r="G188" s="50" t="s">
        <v>156</v>
      </c>
      <c r="H188" s="52">
        <f>P189/100*L187/4</f>
        <v>230.625</v>
      </c>
      <c r="I188" s="52">
        <f>P189/100*(L187-K187)/4</f>
        <v>172.96875</v>
      </c>
      <c r="J188" s="52">
        <f>P189/100*(L187-K187-J187)/4</f>
        <v>115.3125</v>
      </c>
      <c r="K188" s="52">
        <f>P189/100*(L187-K187-J187-I187)/4</f>
        <v>57.65625</v>
      </c>
      <c r="L188" s="52">
        <f t="shared" si="51"/>
        <v>576.5625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5.75" customHeight="1" x14ac:dyDescent="0.3">
      <c r="A189" s="2"/>
      <c r="B189" s="2"/>
      <c r="C189" s="2"/>
      <c r="D189" s="2"/>
      <c r="E189" s="2"/>
      <c r="F189" s="2"/>
      <c r="G189" s="42" t="s">
        <v>157</v>
      </c>
      <c r="H189" s="26">
        <f>H95</f>
        <v>13886.468168835077</v>
      </c>
      <c r="I189" s="26">
        <f t="shared" ref="H189:L189" si="53">I95</f>
        <v>12324.52</v>
      </c>
      <c r="J189" s="26">
        <f t="shared" si="53"/>
        <v>12686.2</v>
      </c>
      <c r="K189" s="26">
        <f t="shared" si="53"/>
        <v>13159.147826086957</v>
      </c>
      <c r="L189" s="45">
        <f t="shared" si="53"/>
        <v>52056.335994922039</v>
      </c>
      <c r="M189" s="40"/>
      <c r="N189" s="2"/>
      <c r="O189" s="15" t="s">
        <v>70</v>
      </c>
      <c r="P189" s="14">
        <v>25</v>
      </c>
      <c r="Q189" s="2"/>
      <c r="R189" s="2"/>
      <c r="S189" s="2"/>
      <c r="T189" s="2"/>
      <c r="U189" s="2"/>
      <c r="V189" s="2"/>
      <c r="W189" s="2"/>
    </row>
    <row r="190" spans="1:23" ht="15.75" customHeight="1" x14ac:dyDescent="0.3">
      <c r="A190" s="2"/>
      <c r="B190" s="2"/>
      <c r="C190" s="2"/>
      <c r="D190" s="2"/>
      <c r="E190" s="2"/>
      <c r="F190" s="2"/>
      <c r="G190" s="42" t="s">
        <v>158</v>
      </c>
      <c r="H190" s="26">
        <f>H84</f>
        <v>6466.8370012531241</v>
      </c>
      <c r="I190" s="26">
        <f t="shared" ref="H190:L190" si="54">I84</f>
        <v>5739.4480000000003</v>
      </c>
      <c r="J190" s="26">
        <f t="shared" si="54"/>
        <v>5907.88</v>
      </c>
      <c r="K190" s="26">
        <f t="shared" si="54"/>
        <v>6128.1286956521744</v>
      </c>
      <c r="L190" s="26">
        <f t="shared" si="54"/>
        <v>24242.293696905297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5.75" customHeight="1" x14ac:dyDescent="0.3">
      <c r="A191" s="2"/>
      <c r="B191" s="2"/>
      <c r="C191" s="2"/>
      <c r="D191" s="2"/>
      <c r="E191" s="2"/>
      <c r="F191" s="2"/>
      <c r="G191" s="42" t="s">
        <v>159</v>
      </c>
      <c r="H191" s="26">
        <f>H112</f>
        <v>6567.5593981373595</v>
      </c>
      <c r="I191" s="26">
        <f t="shared" ref="H191:L191" si="55">I112</f>
        <v>6545.4395965224194</v>
      </c>
      <c r="J191" s="26">
        <f t="shared" si="55"/>
        <v>6557.5049428578413</v>
      </c>
      <c r="K191" s="26">
        <f t="shared" si="55"/>
        <v>6577.6138534168786</v>
      </c>
      <c r="L191" s="26">
        <f t="shared" si="55"/>
        <v>26248.117790934499</v>
      </c>
      <c r="M191" s="2"/>
      <c r="N191" s="2"/>
      <c r="O191" s="15" t="s">
        <v>73</v>
      </c>
      <c r="P191" s="14">
        <v>25</v>
      </c>
      <c r="Q191" s="2"/>
      <c r="R191" s="2"/>
      <c r="S191" s="2"/>
      <c r="T191" s="2"/>
      <c r="U191" s="2"/>
      <c r="V191" s="2"/>
      <c r="W191" s="2"/>
    </row>
    <row r="192" spans="1:23" ht="15.75" customHeight="1" x14ac:dyDescent="0.3">
      <c r="A192" s="2"/>
      <c r="B192" s="2"/>
      <c r="C192" s="2"/>
      <c r="D192" s="2"/>
      <c r="E192" s="2"/>
      <c r="F192" s="2"/>
      <c r="G192" s="42" t="s">
        <v>160</v>
      </c>
      <c r="H192" s="26" t="s">
        <v>10</v>
      </c>
      <c r="I192" s="26" t="s">
        <v>10</v>
      </c>
      <c r="J192" s="26" t="s">
        <v>10</v>
      </c>
      <c r="K192" s="26">
        <f>B37</f>
        <v>15000</v>
      </c>
      <c r="L192" s="26" t="s">
        <v>10</v>
      </c>
      <c r="M192" s="2"/>
      <c r="N192" s="2"/>
      <c r="O192" s="15"/>
      <c r="P192" s="14"/>
      <c r="Q192" s="2"/>
      <c r="R192" s="2"/>
      <c r="S192" s="2"/>
      <c r="T192" s="2"/>
      <c r="U192" s="2"/>
      <c r="V192" s="2"/>
      <c r="W192" s="2"/>
    </row>
    <row r="193" spans="1:24" ht="15.75" customHeight="1" x14ac:dyDescent="0.3">
      <c r="A193" s="2"/>
      <c r="B193" s="2"/>
      <c r="C193" s="2"/>
      <c r="D193" s="2"/>
      <c r="E193" s="2"/>
      <c r="F193" s="2" t="s">
        <v>144</v>
      </c>
      <c r="G193" s="65" t="s">
        <v>161</v>
      </c>
      <c r="H193" s="58"/>
      <c r="I193" s="26"/>
      <c r="J193" s="26"/>
      <c r="K193" s="26"/>
      <c r="L193" s="26"/>
      <c r="M193" s="2"/>
      <c r="N193" s="2"/>
      <c r="O193" s="11"/>
      <c r="P193" s="2"/>
      <c r="Q193" s="2"/>
      <c r="R193" s="2"/>
      <c r="S193" s="2"/>
      <c r="T193" s="2"/>
      <c r="U193" s="2"/>
      <c r="V193" s="2"/>
      <c r="W193" s="2"/>
    </row>
    <row r="194" spans="1:24" ht="15.75" customHeight="1" x14ac:dyDescent="0.3">
      <c r="A194" s="2"/>
      <c r="B194" s="2"/>
      <c r="C194" s="2"/>
      <c r="D194" s="2"/>
      <c r="E194" s="2"/>
      <c r="F194" s="55" t="s">
        <v>144</v>
      </c>
      <c r="G194" s="56" t="s">
        <v>162</v>
      </c>
      <c r="H194" s="57">
        <f>P201/100*P210</f>
        <v>1884.48</v>
      </c>
      <c r="I194" s="57" t="s">
        <v>10</v>
      </c>
      <c r="J194" s="57" t="s">
        <v>10</v>
      </c>
      <c r="K194" s="57" t="s">
        <v>10</v>
      </c>
      <c r="L194" s="57" t="s">
        <v>10</v>
      </c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66"/>
    </row>
    <row r="195" spans="1:24" ht="15.75" customHeight="1" x14ac:dyDescent="0.3">
      <c r="A195" s="2"/>
      <c r="B195" s="2"/>
      <c r="C195" s="2"/>
      <c r="D195" s="2"/>
      <c r="E195" s="2"/>
      <c r="F195" s="2"/>
      <c r="G195" s="42" t="s">
        <v>163</v>
      </c>
      <c r="H195" s="26">
        <f>SUM(H183:H194)</f>
        <v>50935.840016849063</v>
      </c>
      <c r="I195" s="26">
        <f t="shared" ref="H195:K195" si="56">SUM(I183:I194)</f>
        <v>40369.478126550457</v>
      </c>
      <c r="J195" s="26">
        <f t="shared" si="56"/>
        <v>40012.0754863361</v>
      </c>
      <c r="K195" s="26">
        <f t="shared" si="56"/>
        <v>56103.206951242966</v>
      </c>
      <c r="L195" s="26">
        <f t="shared" ref="L195:L196" si="57">SUM(H195:K195)</f>
        <v>187420.60058097859</v>
      </c>
      <c r="M195" s="2"/>
      <c r="N195" s="67"/>
      <c r="O195" s="2"/>
      <c r="P195" s="2"/>
      <c r="Q195" s="2"/>
      <c r="R195" s="2"/>
      <c r="S195" s="2"/>
      <c r="T195" s="2"/>
      <c r="U195" s="2"/>
      <c r="V195" s="2"/>
      <c r="W195" s="2"/>
    </row>
    <row r="196" spans="1:24" ht="15.75" customHeight="1" x14ac:dyDescent="0.3">
      <c r="A196" s="2"/>
      <c r="B196" s="2"/>
      <c r="C196" s="2"/>
      <c r="D196" s="2"/>
      <c r="E196" s="2"/>
      <c r="F196" s="2"/>
      <c r="G196" s="42" t="s">
        <v>164</v>
      </c>
      <c r="H196" s="26">
        <f>H181-H195</f>
        <v>-1232.2840168490657</v>
      </c>
      <c r="I196" s="26">
        <f t="shared" ref="H196:K196" si="58">I181-I195</f>
        <v>14977.793856600474</v>
      </c>
      <c r="J196" s="26">
        <f t="shared" si="58"/>
        <v>25689.245570264371</v>
      </c>
      <c r="K196" s="26">
        <f t="shared" si="58"/>
        <v>25256.172219021413</v>
      </c>
      <c r="L196" s="26">
        <f t="shared" si="57"/>
        <v>64690.927629037193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4" ht="15.75" customHeight="1" x14ac:dyDescent="0.3">
      <c r="A197" s="2"/>
      <c r="B197" s="2"/>
      <c r="C197" s="2"/>
      <c r="D197" s="2"/>
      <c r="E197" s="2"/>
      <c r="F197" s="2"/>
      <c r="G197" s="144" t="s">
        <v>165</v>
      </c>
      <c r="H197" s="168">
        <v>3000</v>
      </c>
      <c r="I197" s="168"/>
      <c r="J197" s="168"/>
      <c r="K197" s="168"/>
      <c r="L197" s="168"/>
      <c r="M197" s="2"/>
      <c r="N197" s="2"/>
      <c r="O197" s="2" t="s">
        <v>166</v>
      </c>
      <c r="P197" s="2"/>
      <c r="Q197" s="2"/>
      <c r="R197" s="2"/>
      <c r="S197" s="2"/>
      <c r="T197" s="2"/>
      <c r="U197" s="2"/>
      <c r="V197" s="2"/>
      <c r="W197" s="2"/>
    </row>
    <row r="198" spans="1:24" ht="15.75" customHeight="1" x14ac:dyDescent="0.3">
      <c r="A198" s="2"/>
      <c r="B198" s="2"/>
      <c r="C198" s="2"/>
      <c r="D198" s="2"/>
      <c r="E198" s="2"/>
      <c r="F198" s="2"/>
      <c r="G198" s="144" t="s">
        <v>167</v>
      </c>
      <c r="H198" s="169"/>
      <c r="I198" s="169"/>
      <c r="J198" s="169"/>
      <c r="K198" s="169"/>
      <c r="L198" s="169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4" ht="15.75" customHeight="1" x14ac:dyDescent="0.3">
      <c r="A199" s="2"/>
      <c r="B199" s="2"/>
      <c r="C199" s="2"/>
      <c r="D199" s="2"/>
      <c r="E199" s="2"/>
      <c r="F199" s="2"/>
      <c r="G199" s="144" t="s">
        <v>168</v>
      </c>
      <c r="H199" s="145">
        <v>0</v>
      </c>
      <c r="I199" s="145">
        <v>3000</v>
      </c>
      <c r="J199" s="145"/>
      <c r="K199" s="145"/>
      <c r="L199" s="145"/>
      <c r="M199" s="2"/>
      <c r="N199" s="2"/>
      <c r="O199" s="15" t="s">
        <v>64</v>
      </c>
      <c r="P199" s="14">
        <v>4275</v>
      </c>
      <c r="Q199" s="2"/>
      <c r="R199" s="2"/>
      <c r="S199" s="2"/>
      <c r="T199" s="2"/>
      <c r="U199" s="2"/>
      <c r="V199" s="2"/>
      <c r="W199" s="2"/>
    </row>
    <row r="200" spans="1:24" ht="15.75" customHeight="1" x14ac:dyDescent="0.3">
      <c r="A200" s="2"/>
      <c r="B200" s="2"/>
      <c r="C200" s="2"/>
      <c r="D200" s="2"/>
      <c r="E200" s="2"/>
      <c r="F200" s="2"/>
      <c r="G200" s="144" t="s">
        <v>169</v>
      </c>
      <c r="H200" s="145">
        <v>0</v>
      </c>
      <c r="I200" s="145">
        <f>P215/100*H197</f>
        <v>750</v>
      </c>
      <c r="J200" s="145"/>
      <c r="K200" s="145"/>
      <c r="L200" s="145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4" ht="15.75" customHeight="1" x14ac:dyDescent="0.3">
      <c r="A201" s="2"/>
      <c r="B201" s="2"/>
      <c r="C201" s="2"/>
      <c r="D201" s="2"/>
      <c r="E201" s="2"/>
      <c r="F201" s="2"/>
      <c r="G201" s="144" t="s">
        <v>170</v>
      </c>
      <c r="H201" s="145">
        <f t="shared" ref="H201:K201" si="59">H196+H197-H199-H200</f>
        <v>1767.7159831509343</v>
      </c>
      <c r="I201" s="145">
        <f t="shared" si="59"/>
        <v>11227.793856600474</v>
      </c>
      <c r="J201" s="145">
        <f t="shared" si="59"/>
        <v>25689.245570264371</v>
      </c>
      <c r="K201" s="174">
        <f t="shared" si="59"/>
        <v>25256.172219021413</v>
      </c>
      <c r="L201" s="145"/>
      <c r="M201" s="2"/>
      <c r="N201" s="2"/>
      <c r="O201" s="15" t="s">
        <v>68</v>
      </c>
      <c r="P201" s="14">
        <v>12</v>
      </c>
      <c r="Q201" s="2" t="s">
        <v>171</v>
      </c>
      <c r="R201" s="2"/>
      <c r="S201" s="2"/>
      <c r="T201" s="2"/>
      <c r="U201" s="2"/>
      <c r="V201" s="2"/>
      <c r="W201" s="2"/>
    </row>
    <row r="202" spans="1:24" ht="15.75" customHeight="1" x14ac:dyDescent="0.3">
      <c r="A202" s="2"/>
      <c r="B202" s="2"/>
      <c r="C202" s="2"/>
      <c r="D202" s="2"/>
      <c r="E202" s="2"/>
      <c r="F202" s="2"/>
      <c r="G202" s="144" t="s">
        <v>172</v>
      </c>
      <c r="H202" s="145">
        <f>P212</f>
        <v>1500</v>
      </c>
      <c r="I202" s="145">
        <f>P212</f>
        <v>1500</v>
      </c>
      <c r="J202" s="145">
        <f>P212</f>
        <v>1500</v>
      </c>
      <c r="K202" s="145">
        <f>P212</f>
        <v>1500</v>
      </c>
      <c r="L202" s="145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4" ht="15.75" customHeight="1" x14ac:dyDescent="0.3">
      <c r="A203" s="2"/>
      <c r="B203" s="2"/>
      <c r="C203" s="2"/>
      <c r="D203" s="2"/>
      <c r="E203" s="2"/>
      <c r="F203" s="2"/>
      <c r="G203" s="4"/>
      <c r="H203" s="2"/>
      <c r="I203" s="2"/>
      <c r="J203" s="2"/>
      <c r="K203" s="2"/>
      <c r="L203" s="2"/>
      <c r="M203" s="2"/>
      <c r="N203" s="2"/>
      <c r="O203" s="2" t="s">
        <v>173</v>
      </c>
      <c r="P203" s="2"/>
      <c r="Q203" s="2"/>
      <c r="R203" s="2"/>
      <c r="S203" s="2"/>
      <c r="T203" s="2"/>
      <c r="U203" s="2"/>
      <c r="V203" s="2"/>
      <c r="W203" s="2"/>
    </row>
    <row r="204" spans="1:24" ht="15.75" customHeight="1" x14ac:dyDescent="0.3">
      <c r="A204" s="2"/>
      <c r="B204" s="2"/>
      <c r="C204" s="2"/>
      <c r="D204" s="2"/>
      <c r="E204" s="2"/>
      <c r="F204" s="2"/>
      <c r="G204" s="4"/>
      <c r="H204" s="48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4" ht="15.75" customHeight="1" x14ac:dyDescent="0.3">
      <c r="A205" s="2"/>
      <c r="B205" s="2"/>
      <c r="C205" s="2"/>
      <c r="D205" s="2"/>
      <c r="E205" s="2"/>
      <c r="F205" s="2"/>
      <c r="G205" s="68" t="s">
        <v>174</v>
      </c>
      <c r="H205" s="2"/>
      <c r="I205" s="2"/>
      <c r="J205" s="2"/>
      <c r="K205" s="36"/>
      <c r="L205" s="36"/>
      <c r="M205" s="2"/>
      <c r="N205" s="2"/>
      <c r="O205" s="5" t="s">
        <v>22</v>
      </c>
      <c r="P205" s="2"/>
      <c r="Q205" s="2"/>
      <c r="R205" s="2"/>
      <c r="S205" s="2"/>
      <c r="T205" s="2"/>
      <c r="U205" s="2"/>
      <c r="V205" s="2"/>
      <c r="W205" s="2"/>
    </row>
    <row r="206" spans="1:24" ht="15.75" customHeight="1" x14ac:dyDescent="0.3">
      <c r="A206" s="2"/>
      <c r="B206" s="2"/>
      <c r="C206" s="2"/>
      <c r="D206" s="2"/>
      <c r="E206" s="2"/>
      <c r="F206" s="2"/>
      <c r="G206" s="68" t="s">
        <v>175</v>
      </c>
      <c r="H206" s="2"/>
      <c r="I206" s="2"/>
      <c r="J206" s="2"/>
      <c r="K206" s="2"/>
      <c r="L206" s="2"/>
      <c r="M206" s="2"/>
      <c r="N206" s="2"/>
      <c r="O206" s="7" t="s">
        <v>18</v>
      </c>
      <c r="P206" s="8">
        <v>500</v>
      </c>
      <c r="Q206" s="2"/>
      <c r="R206" s="2"/>
      <c r="S206" s="2"/>
      <c r="T206" s="2"/>
      <c r="U206" s="2"/>
      <c r="V206" s="2"/>
      <c r="W206" s="2"/>
    </row>
    <row r="207" spans="1:24" ht="15.75" customHeight="1" x14ac:dyDescent="0.3">
      <c r="A207" s="2"/>
      <c r="B207" s="2"/>
      <c r="C207" s="2"/>
      <c r="D207" s="2"/>
      <c r="E207" s="2"/>
      <c r="F207" s="2"/>
      <c r="G207" s="20" t="s">
        <v>176</v>
      </c>
      <c r="H207" s="69"/>
      <c r="I207" s="70"/>
      <c r="J207" s="2"/>
      <c r="K207" s="2"/>
      <c r="L207" s="2"/>
      <c r="M207" s="2"/>
      <c r="N207" s="2"/>
      <c r="O207" s="7" t="s">
        <v>16</v>
      </c>
      <c r="P207" s="8">
        <v>11200</v>
      </c>
      <c r="Q207" s="2"/>
      <c r="R207" s="2"/>
      <c r="S207" s="2"/>
      <c r="T207" s="2"/>
      <c r="U207" s="2"/>
      <c r="V207" s="2"/>
      <c r="W207" s="2"/>
    </row>
    <row r="208" spans="1:24" ht="15.75" customHeight="1" x14ac:dyDescent="0.3">
      <c r="A208" s="2"/>
      <c r="B208" s="2"/>
      <c r="C208" s="2"/>
      <c r="D208" s="2"/>
      <c r="E208" s="2"/>
      <c r="F208" s="2"/>
      <c r="G208" s="68" t="s">
        <v>177</v>
      </c>
      <c r="H208" s="2"/>
      <c r="I208" s="2"/>
      <c r="J208" s="2"/>
      <c r="K208" s="2"/>
      <c r="L208" s="2"/>
      <c r="M208" s="2"/>
      <c r="N208" s="2"/>
      <c r="O208" s="7" t="s">
        <v>24</v>
      </c>
      <c r="P208" s="8">
        <v>2184</v>
      </c>
      <c r="Q208" s="2"/>
      <c r="R208" s="2"/>
      <c r="S208" s="2"/>
      <c r="T208" s="2"/>
      <c r="U208" s="2"/>
      <c r="V208" s="2"/>
      <c r="W208" s="2"/>
    </row>
    <row r="209" spans="1:23" ht="34.5" customHeight="1" x14ac:dyDescent="0.3">
      <c r="A209" s="2"/>
      <c r="B209" s="2"/>
      <c r="C209" s="2"/>
      <c r="D209" s="2"/>
      <c r="E209" s="2"/>
      <c r="F209" s="2"/>
      <c r="G209" s="113" t="s">
        <v>178</v>
      </c>
      <c r="H209" s="114" t="s">
        <v>179</v>
      </c>
      <c r="I209" s="114" t="s">
        <v>180</v>
      </c>
      <c r="J209" s="114" t="s">
        <v>181</v>
      </c>
      <c r="K209" s="2"/>
      <c r="L209" s="2"/>
      <c r="M209" s="2"/>
      <c r="N209" s="2"/>
      <c r="O209" s="7" t="s">
        <v>21</v>
      </c>
      <c r="P209" s="8">
        <v>1820</v>
      </c>
      <c r="Q209" s="2"/>
      <c r="R209" s="2"/>
      <c r="S209" s="2"/>
      <c r="T209" s="2"/>
      <c r="U209" s="2"/>
      <c r="V209" s="2"/>
      <c r="W209" s="2"/>
    </row>
    <row r="210" spans="1:23" ht="15.75" customHeight="1" x14ac:dyDescent="0.3">
      <c r="A210" s="2"/>
      <c r="B210" s="2"/>
      <c r="C210" s="2"/>
      <c r="D210" s="2"/>
      <c r="E210" s="2"/>
      <c r="F210" s="2"/>
      <c r="G210" s="115">
        <v>1</v>
      </c>
      <c r="H210" s="116">
        <v>2</v>
      </c>
      <c r="I210" s="116">
        <v>3</v>
      </c>
      <c r="J210" s="116">
        <v>4</v>
      </c>
      <c r="K210" s="2"/>
      <c r="L210" s="2"/>
      <c r="M210" s="2"/>
      <c r="N210" s="2"/>
      <c r="O210" s="11" t="s">
        <v>27</v>
      </c>
      <c r="P210" s="2">
        <f>SUM(P206:P209)</f>
        <v>15704</v>
      </c>
      <c r="Q210" s="2"/>
      <c r="R210" s="2"/>
      <c r="S210" s="2"/>
      <c r="T210" s="2"/>
      <c r="U210" s="2"/>
      <c r="V210" s="2"/>
      <c r="W210" s="2"/>
    </row>
    <row r="211" spans="1:23" ht="15.75" customHeight="1" x14ac:dyDescent="0.3">
      <c r="A211" s="2"/>
      <c r="B211" s="2"/>
      <c r="C211" s="2"/>
      <c r="D211" s="2"/>
      <c r="E211" s="2"/>
      <c r="F211" s="2"/>
      <c r="G211" s="117" t="s">
        <v>182</v>
      </c>
      <c r="H211" s="116">
        <v>2000</v>
      </c>
      <c r="I211" s="175">
        <f>L23</f>
        <v>222960</v>
      </c>
      <c r="J211" s="116" t="s">
        <v>10</v>
      </c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5.75" customHeight="1" x14ac:dyDescent="0.3">
      <c r="A212" s="2"/>
      <c r="B212" s="2"/>
      <c r="C212" s="2"/>
      <c r="D212" s="2"/>
      <c r="E212" s="2"/>
      <c r="F212" s="2"/>
      <c r="G212" s="117" t="s">
        <v>183</v>
      </c>
      <c r="H212" s="116">
        <v>2050</v>
      </c>
      <c r="I212" s="175">
        <f>H11+(L21-H11/B44)*L101</f>
        <v>133438.12028241696</v>
      </c>
      <c r="J212" s="116" t="s">
        <v>184</v>
      </c>
      <c r="K212" s="2"/>
      <c r="L212" s="2"/>
      <c r="M212" s="2"/>
      <c r="N212" s="2"/>
      <c r="O212" s="15" t="s">
        <v>63</v>
      </c>
      <c r="P212" s="14">
        <v>1500</v>
      </c>
      <c r="Q212" s="2"/>
      <c r="R212" s="2"/>
      <c r="S212" s="2"/>
      <c r="T212" s="2"/>
      <c r="U212" s="2"/>
      <c r="V212" s="2"/>
      <c r="W212" s="2"/>
    </row>
    <row r="213" spans="1:23" ht="15.75" customHeight="1" x14ac:dyDescent="0.3">
      <c r="A213" s="2"/>
      <c r="B213" s="2"/>
      <c r="C213" s="2"/>
      <c r="D213" s="2"/>
      <c r="E213" s="2"/>
      <c r="F213" s="2"/>
      <c r="G213" s="118" t="s">
        <v>185</v>
      </c>
      <c r="H213" s="119"/>
      <c r="I213" s="176">
        <f>I211-I212</f>
        <v>89521.87971758304</v>
      </c>
      <c r="J213" s="166" t="s">
        <v>10</v>
      </c>
      <c r="K213" s="2"/>
      <c r="L213" s="58">
        <f>L101</f>
        <v>28.727015084337992</v>
      </c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5.75" customHeight="1" x14ac:dyDescent="0.3">
      <c r="A214" s="2"/>
      <c r="B214" s="2"/>
      <c r="C214" s="2"/>
      <c r="D214" s="2"/>
      <c r="E214" s="2"/>
      <c r="F214" s="2"/>
      <c r="G214" s="120" t="s">
        <v>186</v>
      </c>
      <c r="H214" s="119">
        <v>2090</v>
      </c>
      <c r="I214" s="177"/>
      <c r="J214" s="165"/>
      <c r="K214" s="2"/>
      <c r="L214" s="2"/>
      <c r="M214" s="2"/>
      <c r="N214" s="2"/>
      <c r="O214" s="15" t="s">
        <v>68</v>
      </c>
      <c r="P214" s="14">
        <v>12</v>
      </c>
      <c r="Q214" s="2"/>
      <c r="R214" s="2"/>
      <c r="S214" s="2"/>
      <c r="T214" s="2"/>
      <c r="U214" s="2"/>
      <c r="V214" s="2"/>
      <c r="W214" s="2"/>
    </row>
    <row r="215" spans="1:23" ht="15.75" customHeight="1" x14ac:dyDescent="0.3">
      <c r="A215" s="2"/>
      <c r="B215" s="2"/>
      <c r="C215" s="2"/>
      <c r="D215" s="2"/>
      <c r="E215" s="2"/>
      <c r="F215" s="2"/>
      <c r="G215" s="121" t="s">
        <v>187</v>
      </c>
      <c r="H215" s="114">
        <v>2095</v>
      </c>
      <c r="I215" s="178" t="s">
        <v>10</v>
      </c>
      <c r="J215" s="114" t="s">
        <v>188</v>
      </c>
      <c r="K215" s="2"/>
      <c r="L215" s="2"/>
      <c r="M215" s="2"/>
      <c r="N215" s="2"/>
      <c r="O215" s="15" t="s">
        <v>70</v>
      </c>
      <c r="P215" s="14">
        <v>25</v>
      </c>
      <c r="Q215" s="2"/>
      <c r="R215" s="2"/>
      <c r="S215" s="2"/>
      <c r="T215" s="2"/>
      <c r="U215" s="2"/>
      <c r="V215" s="2"/>
      <c r="W215" s="2"/>
    </row>
    <row r="216" spans="1:23" ht="15.75" customHeight="1" x14ac:dyDescent="0.3">
      <c r="A216" s="2"/>
      <c r="B216" s="2"/>
      <c r="C216" s="2"/>
      <c r="D216" s="2"/>
      <c r="E216" s="2"/>
      <c r="F216" s="2"/>
      <c r="G216" s="111" t="s">
        <v>189</v>
      </c>
      <c r="H216" s="112">
        <v>2120</v>
      </c>
      <c r="I216" s="179">
        <v>0</v>
      </c>
      <c r="J216" s="112" t="s">
        <v>10</v>
      </c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5.75" customHeight="1" x14ac:dyDescent="0.3">
      <c r="A217" s="2"/>
      <c r="B217" s="2"/>
      <c r="C217" s="2"/>
      <c r="D217" s="2"/>
      <c r="E217" s="2"/>
      <c r="F217" s="2"/>
      <c r="G217" s="122" t="s">
        <v>190</v>
      </c>
      <c r="H217" s="123">
        <v>2130</v>
      </c>
      <c r="I217" s="180">
        <f>L109</f>
        <v>26479.4</v>
      </c>
      <c r="J217" s="123" t="s">
        <v>188</v>
      </c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5.75" customHeight="1" x14ac:dyDescent="0.3">
      <c r="A218" s="2"/>
      <c r="B218" s="2"/>
      <c r="C218" s="2"/>
      <c r="D218" s="2"/>
      <c r="E218" s="2"/>
      <c r="F218" s="2"/>
      <c r="G218" s="122" t="s">
        <v>191</v>
      </c>
      <c r="H218" s="123">
        <v>2150</v>
      </c>
      <c r="I218" s="180">
        <f>L108</f>
        <v>1868.1177909344992</v>
      </c>
      <c r="J218" s="123" t="s">
        <v>188</v>
      </c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5.75" customHeight="1" x14ac:dyDescent="0.3">
      <c r="A219" s="2"/>
      <c r="B219" s="2"/>
      <c r="C219" s="2"/>
      <c r="D219" s="2"/>
      <c r="E219" s="2"/>
      <c r="F219" s="2"/>
      <c r="G219" s="111" t="s">
        <v>192</v>
      </c>
      <c r="H219" s="112">
        <v>2180</v>
      </c>
      <c r="I219" s="179">
        <f>L151</f>
        <v>4459.2</v>
      </c>
      <c r="J219" s="112" t="s">
        <v>188</v>
      </c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5.75" customHeight="1" x14ac:dyDescent="0.3">
      <c r="A220" s="2"/>
      <c r="B220" s="2"/>
      <c r="C220" s="2"/>
      <c r="D220" s="2"/>
      <c r="E220" s="2"/>
      <c r="F220" s="2"/>
      <c r="G220" s="124" t="s">
        <v>193</v>
      </c>
      <c r="H220" s="125"/>
      <c r="I220" s="181">
        <f>I213+I216-I217-I218-I219</f>
        <v>56715.161926648543</v>
      </c>
      <c r="J220" s="167" t="s">
        <v>10</v>
      </c>
      <c r="K220" s="2"/>
      <c r="L220" s="2"/>
      <c r="M220" s="2"/>
      <c r="N220" s="2"/>
      <c r="O220" s="2"/>
      <c r="P220" s="73" t="s">
        <v>194</v>
      </c>
      <c r="Q220" s="2"/>
      <c r="R220" s="2"/>
      <c r="S220" s="2"/>
      <c r="T220" s="2"/>
      <c r="U220" s="2"/>
      <c r="V220" s="2"/>
      <c r="W220" s="2"/>
    </row>
    <row r="221" spans="1:23" ht="15.75" customHeight="1" x14ac:dyDescent="0.3">
      <c r="A221" s="2"/>
      <c r="B221" s="2"/>
      <c r="C221" s="2"/>
      <c r="D221" s="2"/>
      <c r="E221" s="2"/>
      <c r="F221" s="2"/>
      <c r="G221" s="126" t="s">
        <v>186</v>
      </c>
      <c r="H221" s="125">
        <v>2190</v>
      </c>
      <c r="I221" s="177"/>
      <c r="J221" s="165"/>
      <c r="K221" s="2"/>
      <c r="L221" s="2"/>
      <c r="M221" s="2"/>
      <c r="N221" s="2"/>
      <c r="O221" s="2"/>
      <c r="P221" s="73" t="s">
        <v>195</v>
      </c>
      <c r="Q221" s="2"/>
      <c r="R221" s="2"/>
      <c r="S221" s="2"/>
      <c r="T221" s="2"/>
      <c r="U221" s="2"/>
      <c r="V221" s="2"/>
      <c r="W221" s="2"/>
    </row>
    <row r="222" spans="1:23" ht="15.75" customHeight="1" x14ac:dyDescent="0.3">
      <c r="A222" s="2"/>
      <c r="B222" s="2"/>
      <c r="C222" s="2"/>
      <c r="D222" s="2"/>
      <c r="E222" s="2"/>
      <c r="F222" s="2"/>
      <c r="G222" s="127" t="s">
        <v>187</v>
      </c>
      <c r="H222" s="128">
        <v>2195</v>
      </c>
      <c r="I222" s="182" t="s">
        <v>10</v>
      </c>
      <c r="J222" s="128" t="s">
        <v>188</v>
      </c>
      <c r="K222" s="2"/>
      <c r="L222" s="2"/>
      <c r="M222" s="2"/>
      <c r="N222" s="2"/>
      <c r="O222" s="2"/>
      <c r="P222" s="73" t="s">
        <v>196</v>
      </c>
      <c r="Q222" s="2"/>
      <c r="R222" s="2"/>
      <c r="S222" s="2"/>
      <c r="T222" s="2"/>
      <c r="U222" s="2"/>
      <c r="V222" s="2"/>
      <c r="W222" s="2"/>
    </row>
    <row r="223" spans="1:23" ht="15.75" customHeight="1" x14ac:dyDescent="0.3">
      <c r="A223" s="2"/>
      <c r="B223" s="2"/>
      <c r="C223" s="2"/>
      <c r="D223" s="2"/>
      <c r="E223" s="2"/>
      <c r="F223" s="2"/>
      <c r="G223" s="111" t="s">
        <v>197</v>
      </c>
      <c r="H223" s="112">
        <v>2200</v>
      </c>
      <c r="I223" s="179"/>
      <c r="J223" s="112" t="s">
        <v>10</v>
      </c>
      <c r="K223" s="2"/>
      <c r="L223" s="2"/>
      <c r="M223" s="2"/>
      <c r="N223" s="2"/>
      <c r="O223" s="2"/>
      <c r="P223" s="73" t="s">
        <v>198</v>
      </c>
      <c r="Q223" s="2"/>
      <c r="R223" s="2"/>
      <c r="S223" s="2"/>
      <c r="T223" s="2"/>
      <c r="U223" s="2"/>
      <c r="V223" s="2"/>
      <c r="W223" s="2"/>
    </row>
    <row r="224" spans="1:23" ht="15.75" customHeight="1" x14ac:dyDescent="0.3">
      <c r="A224" s="2"/>
      <c r="B224" s="2"/>
      <c r="C224" s="2"/>
      <c r="D224" s="2"/>
      <c r="E224" s="2"/>
      <c r="F224" s="2"/>
      <c r="G224" s="111" t="s">
        <v>199</v>
      </c>
      <c r="H224" s="112">
        <v>2220</v>
      </c>
      <c r="I224" s="179">
        <f>SUM(H179:K179)</f>
        <v>84.801599999999993</v>
      </c>
      <c r="J224" s="112" t="s">
        <v>10</v>
      </c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5.75" customHeight="1" x14ac:dyDescent="0.3">
      <c r="A225" s="2"/>
      <c r="B225" s="2"/>
      <c r="C225" s="2"/>
      <c r="D225" s="2"/>
      <c r="E225" s="2"/>
      <c r="F225" s="2"/>
      <c r="G225" s="138" t="s">
        <v>200</v>
      </c>
      <c r="H225" s="139">
        <v>2240</v>
      </c>
      <c r="I225" s="140">
        <f>J180</f>
        <v>829.1712</v>
      </c>
      <c r="J225" s="139" t="s">
        <v>10</v>
      </c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5.75" customHeight="1" x14ac:dyDescent="0.3">
      <c r="A226" s="2"/>
      <c r="B226" s="2"/>
      <c r="C226" s="2"/>
      <c r="D226" s="2"/>
      <c r="E226" s="2"/>
      <c r="F226" s="2"/>
      <c r="G226" s="39" t="s">
        <v>201</v>
      </c>
      <c r="H226" s="33">
        <v>2250</v>
      </c>
      <c r="I226" s="186">
        <f>L188+I200</f>
        <v>1326.5625</v>
      </c>
      <c r="J226" s="33" t="s">
        <v>188</v>
      </c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5.75" customHeight="1" x14ac:dyDescent="0.3">
      <c r="A227" s="2"/>
      <c r="B227" s="2"/>
      <c r="C227" s="2"/>
      <c r="D227" s="2"/>
      <c r="E227" s="2"/>
      <c r="F227" s="2"/>
      <c r="G227" s="39" t="s">
        <v>202</v>
      </c>
      <c r="H227" s="33">
        <v>2255</v>
      </c>
      <c r="I227" s="35"/>
      <c r="J227" s="33" t="s">
        <v>188</v>
      </c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5.75" customHeight="1" x14ac:dyDescent="0.3">
      <c r="A228" s="2"/>
      <c r="B228" s="2"/>
      <c r="C228" s="2"/>
      <c r="D228" s="2"/>
      <c r="E228" s="2"/>
      <c r="F228" s="2"/>
      <c r="G228" s="141" t="s">
        <v>203</v>
      </c>
      <c r="H228" s="142">
        <v>2270</v>
      </c>
      <c r="I228" s="186">
        <f>H194*0.4</f>
        <v>753.79200000000003</v>
      </c>
      <c r="J228" s="142" t="s">
        <v>10</v>
      </c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5.75" customHeight="1" x14ac:dyDescent="0.3">
      <c r="A229" s="2"/>
      <c r="B229" s="2"/>
      <c r="C229" s="2"/>
      <c r="D229" s="2"/>
      <c r="E229" s="2"/>
      <c r="F229" s="2"/>
      <c r="G229" s="131" t="s">
        <v>204</v>
      </c>
      <c r="H229" s="132"/>
      <c r="I229" s="183">
        <f>I220+I223+I224+I225-I226-I227-I228</f>
        <v>55548.780226648538</v>
      </c>
      <c r="J229" s="163" t="s">
        <v>10</v>
      </c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5.75" customHeight="1" x14ac:dyDescent="0.3">
      <c r="A230" s="2"/>
      <c r="B230" s="2"/>
      <c r="C230" s="2"/>
      <c r="D230" s="2"/>
      <c r="E230" s="2"/>
      <c r="F230" s="2"/>
      <c r="G230" s="133" t="s">
        <v>186</v>
      </c>
      <c r="H230" s="132">
        <v>2290</v>
      </c>
      <c r="I230" s="184"/>
      <c r="J230" s="164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5.75" customHeight="1" x14ac:dyDescent="0.3">
      <c r="A231" s="2"/>
      <c r="B231" s="2"/>
      <c r="C231" s="2"/>
      <c r="D231" s="2"/>
      <c r="E231" s="2"/>
      <c r="F231" s="2"/>
      <c r="G231" s="129" t="s">
        <v>187</v>
      </c>
      <c r="H231" s="134">
        <v>2295</v>
      </c>
      <c r="I231" s="185" t="s">
        <v>10</v>
      </c>
      <c r="J231" s="134" t="s">
        <v>188</v>
      </c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5.75" customHeight="1" x14ac:dyDescent="0.3">
      <c r="A232" s="2"/>
      <c r="B232" s="2"/>
      <c r="C232" s="2"/>
      <c r="D232" s="2"/>
      <c r="E232" s="2"/>
      <c r="F232" s="2"/>
      <c r="G232" s="135" t="s">
        <v>205</v>
      </c>
      <c r="H232" s="136">
        <v>2300</v>
      </c>
      <c r="I232" s="143">
        <f>25/100*I229</f>
        <v>13887.195056662134</v>
      </c>
      <c r="J232" s="136" t="s">
        <v>10</v>
      </c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5.75" customHeight="1" x14ac:dyDescent="0.3">
      <c r="A233" s="2"/>
      <c r="B233" s="2"/>
      <c r="C233" s="2"/>
      <c r="D233" s="2"/>
      <c r="E233" s="2"/>
      <c r="F233" s="2"/>
      <c r="G233" s="135" t="s">
        <v>206</v>
      </c>
      <c r="H233" s="136">
        <v>2305</v>
      </c>
      <c r="I233" s="143" t="s">
        <v>10</v>
      </c>
      <c r="J233" s="136" t="s">
        <v>10</v>
      </c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5.75" customHeight="1" x14ac:dyDescent="0.3">
      <c r="A234" s="2"/>
      <c r="B234" s="2"/>
      <c r="C234" s="2"/>
      <c r="D234" s="2"/>
      <c r="E234" s="2"/>
      <c r="F234" s="2"/>
      <c r="G234" s="137" t="s">
        <v>207</v>
      </c>
      <c r="H234" s="132"/>
      <c r="I234" s="183">
        <f>I229-I232</f>
        <v>41661.5851699864</v>
      </c>
      <c r="J234" s="163" t="s">
        <v>10</v>
      </c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5.75" customHeight="1" x14ac:dyDescent="0.3">
      <c r="A235" s="2"/>
      <c r="B235" s="2"/>
      <c r="C235" s="2"/>
      <c r="D235" s="2"/>
      <c r="E235" s="2"/>
      <c r="F235" s="2"/>
      <c r="G235" s="133" t="s">
        <v>186</v>
      </c>
      <c r="H235" s="132">
        <v>2350</v>
      </c>
      <c r="I235" s="184"/>
      <c r="J235" s="164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5.75" customHeight="1" x14ac:dyDescent="0.3">
      <c r="A236" s="2"/>
      <c r="B236" s="2"/>
      <c r="C236" s="2"/>
      <c r="D236" s="2"/>
      <c r="E236" s="2"/>
      <c r="F236" s="2"/>
      <c r="G236" s="129" t="s">
        <v>187</v>
      </c>
      <c r="H236" s="134">
        <v>2355</v>
      </c>
      <c r="I236" s="134" t="s">
        <v>10</v>
      </c>
      <c r="J236" s="134" t="s">
        <v>188</v>
      </c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5.75" customHeight="1" x14ac:dyDescent="0.3">
      <c r="A237" s="2"/>
      <c r="B237" s="2"/>
      <c r="C237" s="2"/>
      <c r="D237" s="2"/>
      <c r="E237" s="2"/>
      <c r="F237" s="2"/>
      <c r="G237" s="68" t="s">
        <v>208</v>
      </c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36.75" customHeight="1" x14ac:dyDescent="0.3">
      <c r="A238" s="2"/>
      <c r="B238" s="2"/>
      <c r="C238" s="2"/>
      <c r="D238" s="2"/>
      <c r="E238" s="2"/>
      <c r="F238" s="2"/>
      <c r="G238" s="16" t="s">
        <v>178</v>
      </c>
      <c r="H238" s="70" t="s">
        <v>179</v>
      </c>
      <c r="I238" s="70" t="s">
        <v>180</v>
      </c>
      <c r="J238" s="70" t="s">
        <v>181</v>
      </c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5.75" customHeight="1" x14ac:dyDescent="0.3">
      <c r="A239" s="2"/>
      <c r="B239" s="2"/>
      <c r="C239" s="2"/>
      <c r="D239" s="2"/>
      <c r="E239" s="2"/>
      <c r="F239" s="2"/>
      <c r="G239" s="34">
        <v>1</v>
      </c>
      <c r="H239" s="33">
        <v>2</v>
      </c>
      <c r="I239" s="33">
        <v>3</v>
      </c>
      <c r="J239" s="33">
        <v>4</v>
      </c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5.75" customHeight="1" x14ac:dyDescent="0.3">
      <c r="A240" s="2"/>
      <c r="B240" s="2"/>
      <c r="C240" s="2"/>
      <c r="D240" s="2"/>
      <c r="E240" s="2"/>
      <c r="F240" s="2"/>
      <c r="G240" s="39" t="s">
        <v>209</v>
      </c>
      <c r="H240" s="33">
        <v>2400</v>
      </c>
      <c r="I240" s="33" t="s">
        <v>10</v>
      </c>
      <c r="J240" s="33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5.75" customHeight="1" x14ac:dyDescent="0.3">
      <c r="A241" s="2"/>
      <c r="B241" s="2"/>
      <c r="C241" s="2"/>
      <c r="D241" s="2"/>
      <c r="E241" s="2"/>
      <c r="F241" s="2"/>
      <c r="G241" s="39" t="s">
        <v>210</v>
      </c>
      <c r="H241" s="33">
        <v>2405</v>
      </c>
      <c r="I241" s="33" t="s">
        <v>10</v>
      </c>
      <c r="J241" s="33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5.75" customHeight="1" x14ac:dyDescent="0.3">
      <c r="A242" s="2"/>
      <c r="B242" s="2"/>
      <c r="C242" s="2"/>
      <c r="D242" s="2"/>
      <c r="E242" s="2"/>
      <c r="F242" s="2"/>
      <c r="G242" s="39" t="s">
        <v>211</v>
      </c>
      <c r="H242" s="33">
        <v>2410</v>
      </c>
      <c r="I242" s="33" t="s">
        <v>10</v>
      </c>
      <c r="J242" s="33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5.75" customHeight="1" x14ac:dyDescent="0.3">
      <c r="A243" s="2"/>
      <c r="B243" s="2"/>
      <c r="C243" s="2"/>
      <c r="D243" s="2"/>
      <c r="E243" s="2"/>
      <c r="F243" s="2"/>
      <c r="G243" s="39" t="s">
        <v>212</v>
      </c>
      <c r="H243" s="33">
        <v>2415</v>
      </c>
      <c r="I243" s="33" t="s">
        <v>10</v>
      </c>
      <c r="J243" s="33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5.75" customHeight="1" x14ac:dyDescent="0.3">
      <c r="A244" s="2"/>
      <c r="B244" s="2"/>
      <c r="C244" s="2"/>
      <c r="D244" s="2"/>
      <c r="E244" s="2"/>
      <c r="F244" s="2"/>
      <c r="G244" s="39" t="s">
        <v>213</v>
      </c>
      <c r="H244" s="33">
        <v>2445</v>
      </c>
      <c r="I244" s="33" t="s">
        <v>10</v>
      </c>
      <c r="J244" s="33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76" t="s">
        <v>214</v>
      </c>
      <c r="H245" s="77">
        <v>2450</v>
      </c>
      <c r="I245" s="33" t="s">
        <v>10</v>
      </c>
      <c r="J245" s="33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39" t="s">
        <v>215</v>
      </c>
      <c r="H246" s="33">
        <v>2455</v>
      </c>
      <c r="I246" s="33" t="s">
        <v>10</v>
      </c>
      <c r="J246" s="33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76" t="s">
        <v>216</v>
      </c>
      <c r="H247" s="77">
        <v>2460</v>
      </c>
      <c r="I247" s="33" t="s">
        <v>10</v>
      </c>
      <c r="J247" s="33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>
      <c r="A248" s="2"/>
      <c r="B248" s="2"/>
      <c r="C248" s="2"/>
      <c r="D248" s="2"/>
      <c r="E248" s="2"/>
      <c r="F248" s="2"/>
      <c r="G248" s="76" t="s">
        <v>217</v>
      </c>
      <c r="H248" s="77">
        <v>2465</v>
      </c>
      <c r="I248" s="33" t="s">
        <v>10</v>
      </c>
      <c r="J248" s="33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5.75" customHeight="1" x14ac:dyDescent="0.3">
      <c r="A249" s="2"/>
      <c r="B249" s="2"/>
      <c r="C249" s="2"/>
      <c r="D249" s="2"/>
      <c r="E249" s="2"/>
      <c r="F249" s="2"/>
      <c r="G249" s="68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5.75" customHeight="1" x14ac:dyDescent="0.3">
      <c r="A250" s="2"/>
      <c r="B250" s="2"/>
      <c r="C250" s="2"/>
      <c r="D250" s="2"/>
      <c r="E250" s="2"/>
      <c r="F250" s="2"/>
      <c r="G250" s="78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5.7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5.7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39" customHeight="1" x14ac:dyDescent="0.3">
      <c r="A253" s="2"/>
      <c r="B253" s="2"/>
      <c r="C253" s="2"/>
      <c r="D253" s="2"/>
      <c r="E253" s="2"/>
      <c r="F253" s="2"/>
      <c r="G253" s="79" t="s">
        <v>218</v>
      </c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5.75" customHeight="1" thickBot="1" x14ac:dyDescent="0.35">
      <c r="A254" s="2"/>
      <c r="B254" s="2"/>
      <c r="C254" s="2"/>
      <c r="D254" s="2"/>
      <c r="E254" s="2"/>
      <c r="F254" s="2"/>
      <c r="G254" s="38" t="s">
        <v>219</v>
      </c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36" customHeight="1" thickBot="1" x14ac:dyDescent="0.35">
      <c r="A255" s="2"/>
      <c r="B255" s="2"/>
      <c r="C255" s="2"/>
      <c r="D255" s="2"/>
      <c r="E255" s="2"/>
      <c r="F255" s="2"/>
      <c r="G255" s="80" t="s">
        <v>3</v>
      </c>
      <c r="H255" s="70" t="s">
        <v>220</v>
      </c>
      <c r="I255" s="81" t="s">
        <v>221</v>
      </c>
      <c r="J255" s="70" t="s">
        <v>220</v>
      </c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5.75" customHeight="1" thickBot="1" x14ac:dyDescent="0.35">
      <c r="A256" s="2"/>
      <c r="B256" s="2"/>
      <c r="C256" s="2"/>
      <c r="D256" s="2"/>
      <c r="E256" s="2"/>
      <c r="F256" s="2"/>
      <c r="G256" s="39" t="s">
        <v>222</v>
      </c>
      <c r="H256" s="82"/>
      <c r="I256" s="82" t="s">
        <v>223</v>
      </c>
      <c r="J256" s="8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5.75" customHeight="1" thickBot="1" x14ac:dyDescent="0.35">
      <c r="A257" s="2"/>
      <c r="B257" s="2"/>
      <c r="C257" s="2"/>
      <c r="D257" s="2"/>
      <c r="E257" s="2"/>
      <c r="F257" s="2"/>
      <c r="G257" s="39" t="s">
        <v>224</v>
      </c>
      <c r="H257" s="82">
        <f>H4</f>
        <v>12290</v>
      </c>
      <c r="I257" s="82" t="s">
        <v>226</v>
      </c>
      <c r="J257" s="82">
        <f>K3</f>
        <v>25000</v>
      </c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5.75" customHeight="1" x14ac:dyDescent="0.3">
      <c r="A258" s="2"/>
      <c r="B258" s="2"/>
      <c r="C258" s="2"/>
      <c r="D258" s="2"/>
      <c r="E258" s="2"/>
      <c r="F258" s="2"/>
      <c r="G258" s="159" t="s">
        <v>228</v>
      </c>
      <c r="H258" s="161">
        <f>H3+K192</f>
        <v>46600</v>
      </c>
      <c r="I258" s="159" t="s">
        <v>230</v>
      </c>
      <c r="J258" s="188">
        <f>K4+I234</f>
        <v>53561.5851699864</v>
      </c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5.75" customHeight="1" thickBot="1" x14ac:dyDescent="0.35">
      <c r="A259" s="2"/>
      <c r="B259" s="2"/>
      <c r="C259" s="2"/>
      <c r="D259" s="2"/>
      <c r="E259" s="2"/>
      <c r="F259" s="2"/>
      <c r="G259" s="160"/>
      <c r="H259" s="160"/>
      <c r="I259" s="160"/>
      <c r="J259" s="84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5.75" customHeight="1" thickBot="1" x14ac:dyDescent="0.35">
      <c r="A260" s="2"/>
      <c r="B260" s="2"/>
      <c r="C260" s="2"/>
      <c r="D260" s="2"/>
      <c r="E260" s="2"/>
      <c r="F260" s="2"/>
      <c r="G260" s="39" t="s">
        <v>232</v>
      </c>
      <c r="H260" s="148">
        <f>H5-L83-L111</f>
        <v>-14148.5</v>
      </c>
      <c r="I260" s="82"/>
      <c r="J260" s="8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5.75" customHeight="1" thickBot="1" x14ac:dyDescent="0.35">
      <c r="A261" s="2"/>
      <c r="B261" s="2"/>
      <c r="C261" s="2"/>
      <c r="D261" s="2"/>
      <c r="E261" s="2"/>
      <c r="F261" s="2"/>
      <c r="G261" s="76" t="s">
        <v>234</v>
      </c>
      <c r="H261" s="187">
        <f>H257+H258+H260</f>
        <v>44741.5</v>
      </c>
      <c r="I261" s="85" t="s">
        <v>235</v>
      </c>
      <c r="J261" s="147">
        <f>J257+J258</f>
        <v>78561.5851699864</v>
      </c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5.75" customHeight="1" thickBot="1" x14ac:dyDescent="0.35">
      <c r="A262" s="2"/>
      <c r="B262" s="2"/>
      <c r="C262" s="2"/>
      <c r="D262" s="2"/>
      <c r="E262" s="2"/>
      <c r="F262" s="2"/>
      <c r="G262" s="39" t="s">
        <v>236</v>
      </c>
      <c r="H262" s="82"/>
      <c r="I262" s="82" t="s">
        <v>237</v>
      </c>
      <c r="J262" s="8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63.75" customHeight="1" x14ac:dyDescent="0.3">
      <c r="A263" s="2"/>
      <c r="B263" s="2"/>
      <c r="C263" s="2"/>
      <c r="D263" s="2"/>
      <c r="E263" s="2"/>
      <c r="F263" s="2"/>
      <c r="G263" s="159" t="s">
        <v>238</v>
      </c>
      <c r="H263" s="83"/>
      <c r="I263" s="159" t="s">
        <v>240</v>
      </c>
      <c r="J263" s="161">
        <f>K165</f>
        <v>5045.1016304347831</v>
      </c>
      <c r="K263" s="2"/>
      <c r="L263" s="83" t="s">
        <v>239</v>
      </c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45.75" customHeight="1" thickBot="1" x14ac:dyDescent="0.35">
      <c r="A264" s="2"/>
      <c r="B264" s="2"/>
      <c r="C264" s="2"/>
      <c r="D264" s="2"/>
      <c r="E264" s="2"/>
      <c r="F264" s="2"/>
      <c r="G264" s="160"/>
      <c r="H264" s="82">
        <f>K33*L101</f>
        <v>5189.5977250184505</v>
      </c>
      <c r="I264" s="160"/>
      <c r="J264" s="160"/>
      <c r="K264" s="2"/>
      <c r="L264" s="82" t="s">
        <v>242</v>
      </c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71.25" customHeight="1" thickBot="1" x14ac:dyDescent="0.35">
      <c r="A265" s="2"/>
      <c r="B265" s="2"/>
      <c r="C265" s="2"/>
      <c r="D265" s="2"/>
      <c r="E265" s="2"/>
      <c r="F265" s="2"/>
      <c r="G265" s="82" t="s">
        <v>244</v>
      </c>
      <c r="H265">
        <f>K50*K54</f>
        <v>2167.923913043478</v>
      </c>
      <c r="I265" s="82" t="s">
        <v>245</v>
      </c>
      <c r="J265" s="147">
        <f>I232</f>
        <v>13887.195056662134</v>
      </c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60.75" customHeight="1" thickBot="1" x14ac:dyDescent="0.35">
      <c r="A266" s="2"/>
      <c r="B266" s="2"/>
      <c r="C266" s="2"/>
      <c r="D266" s="2"/>
      <c r="E266" s="2"/>
      <c r="F266" s="2"/>
      <c r="G266" s="39" t="s">
        <v>247</v>
      </c>
      <c r="H266" s="147">
        <f>K142</f>
        <v>19008</v>
      </c>
      <c r="I266" s="82" t="s">
        <v>270</v>
      </c>
      <c r="J266" s="8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5.75" customHeight="1" thickBot="1" x14ac:dyDescent="0.35">
      <c r="A267" s="2"/>
      <c r="B267" s="2"/>
      <c r="C267" s="2"/>
      <c r="D267" s="2"/>
      <c r="E267" s="2"/>
      <c r="F267" s="2"/>
      <c r="G267" s="39" t="s">
        <v>251</v>
      </c>
      <c r="H267" s="82">
        <f>H194*0.6</f>
        <v>1130.6879999999999</v>
      </c>
      <c r="I267" s="82"/>
      <c r="J267" s="8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5.75" customHeight="1" thickBot="1" x14ac:dyDescent="0.35">
      <c r="A268" s="2"/>
      <c r="B268" s="2"/>
      <c r="C268" s="2"/>
      <c r="D268" s="2"/>
      <c r="E268" s="2"/>
      <c r="F268" s="2"/>
      <c r="G268" s="39" t="s">
        <v>253</v>
      </c>
      <c r="H268" s="147">
        <f>K201</f>
        <v>25256.172219021413</v>
      </c>
      <c r="I268" s="82"/>
      <c r="J268" s="8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5.75" customHeight="1" thickBot="1" x14ac:dyDescent="0.35">
      <c r="A269" s="2"/>
      <c r="B269" s="2"/>
      <c r="C269" s="2"/>
      <c r="D269" s="2"/>
      <c r="E269" s="2"/>
      <c r="F269" s="2"/>
      <c r="G269" s="76" t="s">
        <v>254</v>
      </c>
      <c r="H269" s="147">
        <f>H264+H265+H266+H267+H268</f>
        <v>52752.381857083339</v>
      </c>
      <c r="I269" s="85" t="s">
        <v>255</v>
      </c>
      <c r="J269" s="147">
        <f>J265+J263</f>
        <v>18932.296687096918</v>
      </c>
      <c r="K269" s="2"/>
      <c r="L269" s="2" t="s">
        <v>256</v>
      </c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5.75" customHeight="1" thickBot="1" x14ac:dyDescent="0.35">
      <c r="A270" s="2"/>
      <c r="B270" s="2"/>
      <c r="C270" s="2"/>
      <c r="D270" s="2"/>
      <c r="E270" s="2"/>
      <c r="F270" s="2"/>
      <c r="G270" s="76" t="s">
        <v>257</v>
      </c>
      <c r="H270" s="147">
        <f>H269+H261</f>
        <v>97493.881857083339</v>
      </c>
      <c r="I270" s="85" t="s">
        <v>257</v>
      </c>
      <c r="J270" s="147">
        <f>J269+J261</f>
        <v>97493.881857083325</v>
      </c>
      <c r="K270" s="189">
        <f>H270-J270</f>
        <v>0</v>
      </c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5.75" customHeight="1" x14ac:dyDescent="0.3">
      <c r="A271" s="2"/>
      <c r="B271" s="2"/>
      <c r="C271" s="2"/>
      <c r="D271" s="2"/>
      <c r="E271" s="2"/>
      <c r="F271" s="2"/>
      <c r="G271" s="78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5.75" customHeight="1" x14ac:dyDescent="0.3">
      <c r="A272" s="2"/>
      <c r="B272" s="2"/>
      <c r="C272" s="2"/>
      <c r="D272" s="2"/>
      <c r="E272" s="2"/>
      <c r="F272" s="2"/>
      <c r="G272" s="86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5.75" customHeight="1" x14ac:dyDescent="0.3">
      <c r="A273" s="2"/>
      <c r="B273" s="2"/>
      <c r="C273" s="2"/>
      <c r="D273" s="2"/>
      <c r="E273" s="2"/>
      <c r="F273" s="2"/>
      <c r="G273" s="86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5.6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5.7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5.75" customHeight="1" x14ac:dyDescent="0.3">
      <c r="A276" s="2"/>
      <c r="B276" s="2"/>
      <c r="C276" s="2"/>
      <c r="D276" s="2"/>
      <c r="E276" s="2"/>
      <c r="F276" s="2"/>
      <c r="G276" s="87" t="s">
        <v>259</v>
      </c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5.7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5.7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5.75" customHeight="1" thickBo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5.75" customHeight="1" x14ac:dyDescent="0.3">
      <c r="A280" s="2"/>
      <c r="B280" s="2"/>
      <c r="C280" s="2"/>
      <c r="D280" s="2"/>
      <c r="E280" s="2"/>
      <c r="F280" s="2"/>
      <c r="G280" s="151" t="s">
        <v>60</v>
      </c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5.75" customHeight="1" thickBot="1" x14ac:dyDescent="0.35">
      <c r="A281" s="2"/>
      <c r="B281" s="2"/>
      <c r="C281" s="2"/>
      <c r="D281" s="2"/>
      <c r="E281" s="2"/>
      <c r="F281" s="2"/>
      <c r="G281" s="16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5.75" customHeight="1" thickBot="1" x14ac:dyDescent="0.35">
      <c r="A282" s="2"/>
      <c r="B282" s="2"/>
      <c r="C282" s="2"/>
      <c r="D282" s="2"/>
      <c r="E282" s="2"/>
      <c r="F282" s="2"/>
      <c r="G282" s="16" t="s">
        <v>46</v>
      </c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5.75" customHeight="1" thickBot="1" x14ac:dyDescent="0.35">
      <c r="A283" s="2"/>
      <c r="B283" s="2"/>
      <c r="C283" s="2"/>
      <c r="D283" s="2"/>
      <c r="E283" s="2"/>
      <c r="F283" s="2"/>
      <c r="G283" s="16" t="s">
        <v>65</v>
      </c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5.75" customHeight="1" thickBot="1" x14ac:dyDescent="0.35">
      <c r="A284" s="2"/>
      <c r="B284" s="2"/>
      <c r="C284" s="2"/>
      <c r="D284" s="2"/>
      <c r="E284" s="2"/>
      <c r="F284" s="2"/>
      <c r="G284" s="16" t="s">
        <v>67</v>
      </c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5.75" customHeight="1" thickBot="1" x14ac:dyDescent="0.35">
      <c r="A285" s="2"/>
      <c r="B285" s="2"/>
      <c r="C285" s="2"/>
      <c r="D285" s="2"/>
      <c r="E285" s="2"/>
      <c r="F285" s="2"/>
      <c r="G285" s="16" t="s">
        <v>69</v>
      </c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5.75" customHeight="1" thickBot="1" x14ac:dyDescent="0.35">
      <c r="A286" s="2"/>
      <c r="B286" s="2"/>
      <c r="C286" s="2"/>
      <c r="D286" s="2"/>
      <c r="E286" s="2"/>
      <c r="F286" s="2"/>
      <c r="G286" s="16" t="s">
        <v>71</v>
      </c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5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5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5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5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5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5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5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5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5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5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5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5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5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5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5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5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5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5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5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5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5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5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5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5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5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5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5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5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5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5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5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5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5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5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5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5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5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5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5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5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5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5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5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5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5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5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5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5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5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5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5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5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5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5.75" customHeight="1" x14ac:dyDescent="0.3">
      <c r="A340" s="2"/>
      <c r="B340" s="2"/>
      <c r="C340" s="2"/>
      <c r="D340" s="2"/>
      <c r="E340" s="2"/>
      <c r="F340" s="2"/>
      <c r="P340" s="2"/>
      <c r="Q340" s="2"/>
      <c r="R340" s="2"/>
      <c r="S340" s="2"/>
      <c r="T340" s="2"/>
      <c r="U340" s="2"/>
      <c r="V340" s="2"/>
      <c r="W340" s="2"/>
    </row>
    <row r="341" spans="1:23" ht="15.75" customHeight="1" x14ac:dyDescent="0.3">
      <c r="A341" s="2"/>
      <c r="B341" s="2"/>
      <c r="C341" s="2"/>
      <c r="D341" s="2"/>
      <c r="E341" s="2"/>
      <c r="F341" s="2"/>
      <c r="P341" s="2"/>
      <c r="Q341" s="2"/>
      <c r="R341" s="2"/>
      <c r="S341" s="2"/>
      <c r="T341" s="2"/>
      <c r="U341" s="2"/>
      <c r="V341" s="2"/>
      <c r="W341" s="2"/>
    </row>
    <row r="342" spans="1:23" ht="15.75" customHeight="1" x14ac:dyDescent="0.3">
      <c r="A342" s="2"/>
      <c r="B342" s="2"/>
      <c r="C342" s="2"/>
      <c r="D342" s="2"/>
      <c r="E342" s="2"/>
      <c r="F342" s="2"/>
      <c r="P342" s="2"/>
      <c r="Q342" s="2"/>
      <c r="R342" s="2"/>
      <c r="S342" s="2"/>
      <c r="T342" s="2"/>
      <c r="U342" s="2"/>
      <c r="V342" s="2"/>
      <c r="W342" s="2"/>
    </row>
    <row r="343" spans="1:23" ht="15.75" customHeight="1" x14ac:dyDescent="0.3">
      <c r="A343" s="2"/>
      <c r="B343" s="2"/>
      <c r="C343" s="2"/>
      <c r="D343" s="2"/>
      <c r="E343" s="2"/>
      <c r="F343" s="2"/>
      <c r="P343" s="2"/>
      <c r="Q343" s="2"/>
      <c r="R343" s="2"/>
      <c r="S343" s="2"/>
      <c r="T343" s="2"/>
      <c r="U343" s="2"/>
      <c r="V343" s="2"/>
      <c r="W343" s="2"/>
    </row>
    <row r="344" spans="1:23" ht="15.75" customHeight="1" x14ac:dyDescent="0.3">
      <c r="A344" s="2"/>
      <c r="B344" s="2"/>
      <c r="C344" s="2"/>
      <c r="D344" s="2"/>
      <c r="E344" s="2"/>
      <c r="F344" s="2"/>
      <c r="P344" s="2"/>
      <c r="Q344" s="2"/>
      <c r="R344" s="2"/>
      <c r="S344" s="2"/>
      <c r="T344" s="2"/>
      <c r="U344" s="2"/>
      <c r="V344" s="2"/>
      <c r="W344" s="2"/>
    </row>
    <row r="345" spans="1:23" ht="15.75" customHeight="1" x14ac:dyDescent="0.3">
      <c r="A345" s="2"/>
      <c r="B345" s="2"/>
      <c r="C345" s="2"/>
      <c r="D345" s="2"/>
      <c r="E345" s="2"/>
      <c r="F345" s="2"/>
      <c r="P345" s="2"/>
      <c r="Q345" s="2"/>
      <c r="R345" s="2"/>
      <c r="S345" s="2"/>
      <c r="T345" s="2"/>
      <c r="U345" s="2"/>
      <c r="V345" s="2"/>
      <c r="W345" s="2"/>
    </row>
    <row r="346" spans="1:23" ht="15.75" customHeight="1" x14ac:dyDescent="0.3">
      <c r="A346" s="2"/>
      <c r="B346" s="2"/>
      <c r="C346" s="2"/>
      <c r="D346" s="2"/>
      <c r="E346" s="2"/>
      <c r="F346" s="2"/>
      <c r="P346" s="2"/>
      <c r="Q346" s="2"/>
      <c r="R346" s="2"/>
      <c r="S346" s="2"/>
      <c r="T346" s="2"/>
      <c r="U346" s="2"/>
      <c r="V346" s="2"/>
      <c r="W346" s="2"/>
    </row>
    <row r="347" spans="1:23" ht="15.75" customHeight="1" x14ac:dyDescent="0.3">
      <c r="A347" s="2"/>
      <c r="B347" s="2"/>
      <c r="C347" s="2"/>
      <c r="D347" s="2"/>
      <c r="E347" s="2"/>
      <c r="F347" s="2"/>
      <c r="P347" s="2"/>
      <c r="Q347" s="2"/>
      <c r="R347" s="2"/>
      <c r="S347" s="2"/>
      <c r="T347" s="2"/>
      <c r="U347" s="2"/>
      <c r="V347" s="2"/>
      <c r="W347" s="2"/>
    </row>
    <row r="348" spans="1:23" ht="15.75" customHeight="1" x14ac:dyDescent="0.3">
      <c r="A348" s="2"/>
      <c r="B348" s="2"/>
      <c r="C348" s="2"/>
      <c r="D348" s="2"/>
      <c r="E348" s="2"/>
      <c r="F348" s="2"/>
      <c r="P348" s="2"/>
      <c r="Q348" s="2"/>
      <c r="R348" s="2"/>
      <c r="S348" s="2"/>
      <c r="T348" s="2"/>
      <c r="U348" s="2"/>
      <c r="V348" s="2"/>
      <c r="W348" s="2"/>
    </row>
    <row r="349" spans="1:23" ht="15.75" customHeight="1" x14ac:dyDescent="0.3">
      <c r="A349" s="2"/>
      <c r="B349" s="2"/>
      <c r="C349" s="2"/>
      <c r="D349" s="2"/>
      <c r="E349" s="2"/>
      <c r="F349" s="2"/>
      <c r="P349" s="2"/>
      <c r="Q349" s="2"/>
      <c r="R349" s="2"/>
      <c r="S349" s="2"/>
      <c r="T349" s="2"/>
      <c r="U349" s="2"/>
      <c r="V349" s="2"/>
      <c r="W349" s="2"/>
    </row>
    <row r="350" spans="1:23" ht="15.75" customHeight="1" x14ac:dyDescent="0.3">
      <c r="A350" s="2"/>
      <c r="B350" s="2"/>
      <c r="C350" s="2"/>
      <c r="D350" s="2"/>
      <c r="E350" s="2"/>
      <c r="F350" s="2"/>
      <c r="P350" s="2"/>
      <c r="Q350" s="2"/>
      <c r="R350" s="2"/>
      <c r="S350" s="2"/>
      <c r="T350" s="2"/>
      <c r="U350" s="2"/>
      <c r="V350" s="2"/>
      <c r="W350" s="2"/>
    </row>
    <row r="351" spans="1:23" ht="15.75" customHeight="1" x14ac:dyDescent="0.3">
      <c r="A351" s="2"/>
      <c r="B351" s="2"/>
      <c r="C351" s="2"/>
      <c r="D351" s="2"/>
      <c r="E351" s="2"/>
      <c r="F351" s="2"/>
      <c r="P351" s="2"/>
      <c r="Q351" s="2"/>
      <c r="R351" s="2"/>
      <c r="S351" s="2"/>
      <c r="T351" s="2"/>
      <c r="U351" s="2"/>
      <c r="V351" s="2"/>
      <c r="W351" s="2"/>
    </row>
    <row r="352" spans="1:23" ht="15.75" customHeight="1" x14ac:dyDescent="0.3">
      <c r="A352" s="2"/>
      <c r="B352" s="2"/>
      <c r="C352" s="2"/>
      <c r="D352" s="2"/>
      <c r="E352" s="2"/>
      <c r="F352" s="2"/>
      <c r="P352" s="2"/>
      <c r="Q352" s="2"/>
      <c r="R352" s="2"/>
      <c r="S352" s="2"/>
      <c r="T352" s="2"/>
      <c r="U352" s="2"/>
      <c r="V352" s="2"/>
      <c r="W352" s="2"/>
    </row>
    <row r="353" spans="1:23" ht="15.75" customHeight="1" x14ac:dyDescent="0.3">
      <c r="A353" s="2"/>
      <c r="B353" s="2"/>
      <c r="C353" s="2"/>
      <c r="D353" s="2"/>
      <c r="E353" s="2"/>
      <c r="F353" s="2"/>
      <c r="P353" s="2"/>
      <c r="Q353" s="2"/>
      <c r="R353" s="2"/>
      <c r="S353" s="2"/>
      <c r="T353" s="2"/>
      <c r="U353" s="2"/>
      <c r="V353" s="2"/>
      <c r="W353" s="2"/>
    </row>
    <row r="354" spans="1:23" ht="15.75" customHeight="1" x14ac:dyDescent="0.3">
      <c r="A354" s="2"/>
      <c r="B354" s="2"/>
      <c r="C354" s="2"/>
      <c r="D354" s="2"/>
      <c r="E354" s="2"/>
      <c r="F354" s="2"/>
      <c r="P354" s="2"/>
      <c r="Q354" s="2"/>
      <c r="R354" s="2"/>
      <c r="S354" s="2"/>
      <c r="T354" s="2"/>
      <c r="U354" s="2"/>
      <c r="V354" s="2"/>
      <c r="W354" s="2"/>
    </row>
    <row r="355" spans="1:23" ht="15.75" customHeight="1" x14ac:dyDescent="0.3">
      <c r="A355" s="2"/>
      <c r="B355" s="2"/>
      <c r="C355" s="2"/>
      <c r="D355" s="2"/>
      <c r="E355" s="2"/>
      <c r="F355" s="2"/>
      <c r="P355" s="2"/>
      <c r="Q355" s="2"/>
      <c r="R355" s="2"/>
      <c r="S355" s="2"/>
      <c r="T355" s="2"/>
      <c r="U355" s="2"/>
      <c r="V355" s="2"/>
      <c r="W355" s="2"/>
    </row>
    <row r="356" spans="1:23" ht="15.75" customHeight="1" x14ac:dyDescent="0.3">
      <c r="A356" s="2"/>
      <c r="B356" s="2"/>
      <c r="C356" s="2"/>
      <c r="D356" s="2"/>
      <c r="E356" s="2"/>
      <c r="F356" s="2"/>
      <c r="P356" s="2"/>
      <c r="Q356" s="2"/>
      <c r="R356" s="2"/>
      <c r="S356" s="2"/>
      <c r="T356" s="2"/>
      <c r="U356" s="2"/>
      <c r="V356" s="2"/>
      <c r="W356" s="2"/>
    </row>
    <row r="357" spans="1:23" ht="15.75" customHeight="1" x14ac:dyDescent="0.3">
      <c r="A357" s="2"/>
      <c r="B357" s="2"/>
      <c r="C357" s="2"/>
      <c r="D357" s="2"/>
      <c r="E357" s="2"/>
      <c r="F357" s="2"/>
      <c r="P357" s="2"/>
      <c r="Q357" s="2"/>
      <c r="R357" s="2"/>
      <c r="S357" s="2"/>
      <c r="T357" s="2"/>
      <c r="U357" s="2"/>
      <c r="V357" s="2"/>
      <c r="W357" s="2"/>
    </row>
    <row r="358" spans="1:23" ht="15.75" customHeight="1" x14ac:dyDescent="0.3">
      <c r="A358" s="2"/>
      <c r="B358" s="2"/>
      <c r="C358" s="2"/>
      <c r="D358" s="2"/>
      <c r="E358" s="2"/>
      <c r="F358" s="2"/>
      <c r="P358" s="2"/>
      <c r="Q358" s="2"/>
      <c r="R358" s="2"/>
      <c r="S358" s="2"/>
      <c r="T358" s="2"/>
      <c r="U358" s="2"/>
      <c r="V358" s="2"/>
      <c r="W358" s="2"/>
    </row>
    <row r="359" spans="1:23" ht="15.75" customHeight="1" x14ac:dyDescent="0.3">
      <c r="A359" s="2"/>
      <c r="B359" s="2"/>
      <c r="C359" s="2"/>
      <c r="D359" s="2"/>
      <c r="E359" s="2"/>
      <c r="F359" s="2"/>
      <c r="P359" s="2"/>
      <c r="Q359" s="2"/>
      <c r="R359" s="2"/>
      <c r="S359" s="2"/>
      <c r="T359" s="2"/>
      <c r="U359" s="2"/>
      <c r="V359" s="2"/>
      <c r="W359" s="2"/>
    </row>
    <row r="360" spans="1:23" ht="15.75" customHeight="1" x14ac:dyDescent="0.3">
      <c r="A360" s="2"/>
      <c r="B360" s="2"/>
      <c r="C360" s="2"/>
      <c r="D360" s="2"/>
      <c r="E360" s="2"/>
      <c r="F360" s="2"/>
      <c r="P360" s="2"/>
      <c r="Q360" s="2"/>
      <c r="R360" s="2"/>
      <c r="S360" s="2"/>
      <c r="T360" s="2"/>
      <c r="U360" s="2"/>
      <c r="V360" s="2"/>
      <c r="W360" s="2"/>
    </row>
    <row r="361" spans="1:23" ht="15.75" customHeight="1" x14ac:dyDescent="0.3">
      <c r="A361" s="2"/>
      <c r="B361" s="2"/>
      <c r="C361" s="2"/>
      <c r="D361" s="2"/>
      <c r="E361" s="2"/>
      <c r="F361" s="2"/>
      <c r="P361" s="2"/>
      <c r="Q361" s="2"/>
      <c r="R361" s="2"/>
      <c r="S361" s="2"/>
      <c r="T361" s="2"/>
      <c r="U361" s="2"/>
      <c r="V361" s="2"/>
      <c r="W361" s="2"/>
    </row>
    <row r="362" spans="1:23" ht="15.75" customHeight="1" x14ac:dyDescent="0.3">
      <c r="A362" s="2"/>
      <c r="B362" s="2"/>
      <c r="C362" s="2"/>
      <c r="D362" s="2"/>
      <c r="E362" s="2"/>
      <c r="F362" s="2"/>
      <c r="P362" s="2"/>
      <c r="Q362" s="2"/>
      <c r="R362" s="2"/>
      <c r="S362" s="2"/>
      <c r="T362" s="2"/>
      <c r="U362" s="2"/>
      <c r="V362" s="2"/>
      <c r="W362" s="2"/>
    </row>
    <row r="363" spans="1:23" ht="15.75" customHeight="1" x14ac:dyDescent="0.3">
      <c r="A363" s="2"/>
      <c r="B363" s="2"/>
      <c r="C363" s="2"/>
      <c r="D363" s="2"/>
      <c r="E363" s="2"/>
      <c r="F363" s="2"/>
      <c r="P363" s="2"/>
      <c r="Q363" s="2"/>
      <c r="R363" s="2"/>
      <c r="S363" s="2"/>
      <c r="T363" s="2"/>
      <c r="U363" s="2"/>
      <c r="V363" s="2"/>
      <c r="W363" s="2"/>
    </row>
    <row r="364" spans="1:23" ht="15.75" customHeight="1" x14ac:dyDescent="0.3">
      <c r="A364" s="2"/>
      <c r="B364" s="2"/>
      <c r="C364" s="2"/>
      <c r="D364" s="2"/>
      <c r="E364" s="2"/>
      <c r="F364" s="2"/>
      <c r="P364" s="2"/>
      <c r="Q364" s="2"/>
      <c r="R364" s="2"/>
      <c r="S364" s="2"/>
      <c r="T364" s="2"/>
      <c r="U364" s="2"/>
      <c r="V364" s="2"/>
      <c r="W364" s="2"/>
    </row>
    <row r="365" spans="1:23" ht="15.75" customHeight="1" x14ac:dyDescent="0.3">
      <c r="A365" s="2"/>
      <c r="B365" s="2"/>
      <c r="C365" s="2"/>
      <c r="D365" s="2"/>
      <c r="E365" s="2"/>
      <c r="F365" s="2"/>
      <c r="P365" s="2"/>
      <c r="Q365" s="2"/>
      <c r="R365" s="2"/>
      <c r="S365" s="2"/>
      <c r="T365" s="2"/>
      <c r="U365" s="2"/>
      <c r="V365" s="2"/>
      <c r="W365" s="2"/>
    </row>
    <row r="366" spans="1:23" ht="15.75" customHeight="1" x14ac:dyDescent="0.3">
      <c r="A366" s="2"/>
      <c r="B366" s="2"/>
      <c r="C366" s="2"/>
      <c r="D366" s="2"/>
      <c r="E366" s="2"/>
      <c r="F366" s="2"/>
      <c r="P366" s="2"/>
      <c r="Q366" s="2"/>
      <c r="R366" s="2"/>
      <c r="S366" s="2"/>
      <c r="T366" s="2"/>
      <c r="U366" s="2"/>
      <c r="V366" s="2"/>
      <c r="W366" s="2"/>
    </row>
    <row r="367" spans="1:23" ht="15.75" customHeight="1" x14ac:dyDescent="0.3">
      <c r="A367" s="2"/>
      <c r="B367" s="2"/>
      <c r="C367" s="2"/>
      <c r="D367" s="2"/>
      <c r="E367" s="2"/>
      <c r="F367" s="2"/>
      <c r="P367" s="2"/>
      <c r="Q367" s="2"/>
      <c r="R367" s="2"/>
      <c r="S367" s="2"/>
      <c r="T367" s="2"/>
      <c r="U367" s="2"/>
      <c r="V367" s="2"/>
      <c r="W367" s="2"/>
    </row>
    <row r="368" spans="1:23" ht="15.75" customHeight="1" x14ac:dyDescent="0.3">
      <c r="A368" s="2"/>
      <c r="B368" s="2"/>
      <c r="C368" s="2"/>
      <c r="D368" s="2"/>
      <c r="E368" s="2"/>
      <c r="F368" s="2"/>
      <c r="P368" s="2"/>
      <c r="Q368" s="2"/>
      <c r="R368" s="2"/>
      <c r="S368" s="2"/>
      <c r="T368" s="2"/>
      <c r="U368" s="2"/>
      <c r="V368" s="2"/>
      <c r="W368" s="2"/>
    </row>
    <row r="369" spans="1:23" ht="15.75" customHeight="1" x14ac:dyDescent="0.3">
      <c r="A369" s="2"/>
      <c r="B369" s="2"/>
      <c r="C369" s="2"/>
      <c r="D369" s="2"/>
      <c r="E369" s="2"/>
      <c r="F369" s="2"/>
      <c r="P369" s="2"/>
      <c r="Q369" s="2"/>
      <c r="R369" s="2"/>
      <c r="S369" s="2"/>
      <c r="T369" s="2"/>
      <c r="U369" s="2"/>
      <c r="V369" s="2"/>
      <c r="W369" s="2"/>
    </row>
    <row r="370" spans="1:23" ht="15.75" customHeight="1" x14ac:dyDescent="0.3">
      <c r="A370" s="2"/>
      <c r="B370" s="2"/>
      <c r="C370" s="2"/>
      <c r="D370" s="2"/>
      <c r="E370" s="2"/>
      <c r="F370" s="2"/>
      <c r="P370" s="2"/>
      <c r="Q370" s="2"/>
      <c r="R370" s="2"/>
      <c r="S370" s="2"/>
      <c r="T370" s="2"/>
      <c r="U370" s="2"/>
      <c r="V370" s="2"/>
      <c r="W370" s="2"/>
    </row>
    <row r="371" spans="1:23" ht="15.75" customHeight="1" x14ac:dyDescent="0.3">
      <c r="A371" s="2"/>
      <c r="B371" s="2"/>
      <c r="C371" s="2"/>
      <c r="D371" s="2"/>
      <c r="E371" s="2"/>
      <c r="F371" s="2"/>
      <c r="P371" s="2"/>
      <c r="Q371" s="2"/>
      <c r="R371" s="2"/>
      <c r="S371" s="2"/>
      <c r="T371" s="2"/>
      <c r="U371" s="2"/>
      <c r="V371" s="2"/>
      <c r="W371" s="2"/>
    </row>
    <row r="372" spans="1:23" ht="15.75" customHeight="1" x14ac:dyDescent="0.3">
      <c r="A372" s="2"/>
      <c r="B372" s="2"/>
      <c r="C372" s="2"/>
      <c r="D372" s="2"/>
      <c r="E372" s="2"/>
      <c r="F372" s="2"/>
      <c r="P372" s="2"/>
      <c r="Q372" s="2"/>
      <c r="R372" s="2"/>
      <c r="S372" s="2"/>
      <c r="T372" s="2"/>
      <c r="U372" s="2"/>
      <c r="V372" s="2"/>
      <c r="W372" s="2"/>
    </row>
    <row r="373" spans="1:23" ht="15.75" customHeight="1" x14ac:dyDescent="0.3">
      <c r="A373" s="2"/>
      <c r="B373" s="2"/>
      <c r="C373" s="2"/>
      <c r="D373" s="2"/>
      <c r="E373" s="2"/>
      <c r="F373" s="2"/>
      <c r="P373" s="2"/>
      <c r="Q373" s="2"/>
      <c r="R373" s="2"/>
      <c r="S373" s="2"/>
      <c r="T373" s="2"/>
      <c r="U373" s="2"/>
      <c r="V373" s="2"/>
      <c r="W373" s="2"/>
    </row>
    <row r="374" spans="1:23" ht="15.75" customHeight="1" x14ac:dyDescent="0.3">
      <c r="A374" s="2"/>
      <c r="B374" s="2"/>
      <c r="C374" s="2"/>
      <c r="D374" s="2"/>
      <c r="E374" s="2"/>
      <c r="F374" s="2"/>
      <c r="P374" s="2"/>
      <c r="Q374" s="2"/>
      <c r="R374" s="2"/>
      <c r="S374" s="2"/>
      <c r="T374" s="2"/>
      <c r="U374" s="2"/>
      <c r="V374" s="2"/>
      <c r="W374" s="2"/>
    </row>
    <row r="375" spans="1:23" ht="15.75" customHeight="1" x14ac:dyDescent="0.3">
      <c r="A375" s="2"/>
      <c r="B375" s="2"/>
      <c r="C375" s="2"/>
      <c r="D375" s="2"/>
      <c r="E375" s="2"/>
      <c r="F375" s="2"/>
      <c r="P375" s="2"/>
      <c r="Q375" s="2"/>
      <c r="R375" s="2"/>
      <c r="S375" s="2"/>
      <c r="T375" s="2"/>
      <c r="U375" s="2"/>
      <c r="V375" s="2"/>
      <c r="W375" s="2"/>
    </row>
    <row r="376" spans="1:23" ht="15.75" customHeight="1" x14ac:dyDescent="0.3">
      <c r="A376" s="2"/>
      <c r="B376" s="2"/>
      <c r="C376" s="2"/>
      <c r="D376" s="2"/>
      <c r="E376" s="2"/>
      <c r="F376" s="2"/>
      <c r="P376" s="2"/>
      <c r="Q376" s="2"/>
      <c r="R376" s="2"/>
      <c r="S376" s="2"/>
      <c r="T376" s="2"/>
      <c r="U376" s="2"/>
      <c r="V376" s="2"/>
      <c r="W376" s="2"/>
    </row>
    <row r="377" spans="1:23" ht="15.75" customHeight="1" x14ac:dyDescent="0.3">
      <c r="A377" s="2"/>
      <c r="B377" s="2"/>
      <c r="C377" s="2"/>
      <c r="D377" s="2"/>
      <c r="E377" s="2"/>
      <c r="F377" s="2"/>
      <c r="P377" s="2"/>
      <c r="Q377" s="2"/>
      <c r="R377" s="2"/>
      <c r="S377" s="2"/>
      <c r="T377" s="2"/>
      <c r="U377" s="2"/>
      <c r="V377" s="2"/>
      <c r="W377" s="2"/>
    </row>
    <row r="378" spans="1:23" ht="15.75" customHeight="1" x14ac:dyDescent="0.3">
      <c r="A378" s="2"/>
      <c r="B378" s="2"/>
      <c r="C378" s="2"/>
      <c r="D378" s="2"/>
      <c r="E378" s="2"/>
      <c r="F378" s="2"/>
      <c r="P378" s="2"/>
      <c r="Q378" s="2"/>
      <c r="R378" s="2"/>
      <c r="S378" s="2"/>
      <c r="T378" s="2"/>
      <c r="U378" s="2"/>
      <c r="V378" s="2"/>
      <c r="W378" s="2"/>
    </row>
    <row r="379" spans="1:23" ht="15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5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5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5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5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5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5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5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5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5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5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5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5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5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5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5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5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5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5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5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5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5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5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5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5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5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5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5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5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5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5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5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5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5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5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5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5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5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5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5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5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5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5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5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5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5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5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5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5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5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5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5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5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5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5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5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5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5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5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5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5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5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5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5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5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5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5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5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5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5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5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5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5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5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5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5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5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5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5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5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5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5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5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5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5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5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5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5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5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5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5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5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5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5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5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5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5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5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5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5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5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5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5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5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5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5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5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5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5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5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5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5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5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5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5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5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5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5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5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5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5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5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5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5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5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5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5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5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5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5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5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5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5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5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5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5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5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5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5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5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5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5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5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5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5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5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5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5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5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5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5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5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5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5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5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5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5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5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5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5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5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5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5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5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5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5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5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5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5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5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5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5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5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5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5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5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5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5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5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5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5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5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5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5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5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5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5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5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5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5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5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5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5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5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5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5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5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5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5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5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5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5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5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5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5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5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5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5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5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5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5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5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5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5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5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5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5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5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5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5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5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5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5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5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5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5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5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5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5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5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5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5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5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5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5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5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5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5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5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5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5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5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5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5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5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5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5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5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5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5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5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5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5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5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5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5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5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5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5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5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5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5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5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5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5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5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5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5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5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5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5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5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5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5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5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5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5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5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5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5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5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5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5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5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5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5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5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5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5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5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5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5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5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5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5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5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5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5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5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5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5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5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5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5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5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5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5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5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5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5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5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5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5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5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5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5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5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5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5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5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5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5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5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5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5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5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5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5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5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5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5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5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5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5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5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5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5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5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5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5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5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5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5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5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5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5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5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5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5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5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5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5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5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5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5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5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5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5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5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5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5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5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5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5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5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5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5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5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5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5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5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5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5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5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5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5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5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5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5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5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5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5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5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5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5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5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5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5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5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5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5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5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5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5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5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5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5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5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5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5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5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5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5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5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5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5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5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5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5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5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5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5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5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5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5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5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5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5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5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5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5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5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5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5.7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5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5.7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5.7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5.7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5.7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5.7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5.7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5.7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5.7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5.7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5.7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5.7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5.7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5.7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5.7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5.7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5.7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5.7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5.7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5.7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5.7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5.7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5.7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5.7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5.7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5.7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5.7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5.7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5.7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5.7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5.7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5.7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5.7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5.7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5.7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5.7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5.7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5.7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5.7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5.7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5.7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5.7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5.7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5.7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5.7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5.7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5.7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5.7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5.7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5.7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5.7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5.7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5.7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5.7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5.7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5.7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5.7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5.7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5.7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5.7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5.7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5.7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5.7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5.7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5.7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5.7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5.7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5.7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5.7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5.7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5.7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5.7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5.7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5.7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5.7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5.7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5.7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5.7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5.7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5.7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5.7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5.7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5.7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5.7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5.7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5.7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5.7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5.7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5.7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5.7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5.7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5.7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5.7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5.7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5.7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5.7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5.7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5.7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5.7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1:23" ht="15.7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1:23" ht="15.7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1:23" ht="15.7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1:23" ht="15.7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1:23" ht="15.7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1:23" ht="15.7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1:23" ht="15.7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1:23" ht="15.7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1:23" ht="15.7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1:23" ht="15.7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1:23" ht="15.7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1:23" ht="15.7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1:23" ht="15.7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1:23" ht="15.7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1:23" ht="15.7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1:23" ht="15.7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1:23" ht="15.7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1:23" ht="15.7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1:23" ht="15.7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1:23" ht="15.7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1:23" ht="15.7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1:23" ht="15.7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1:23" ht="15.7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1:23" ht="15.7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1:23" ht="15.7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1:23" ht="15.7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1:23" ht="15.7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1:23" ht="15.7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15.7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1:23" ht="15.7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1:23" ht="15.7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1:23" ht="15.7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1:23" ht="15.7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1:23" ht="15.7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1:23" ht="15.7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spans="1:23" ht="15.7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spans="1:23" ht="15.7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spans="1:23" ht="15.7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spans="1:23" ht="15.7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spans="1:23" ht="15.7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spans="1:23" ht="15.7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spans="1:23" ht="15.7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spans="1:23" ht="15.7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spans="1:23" ht="15.7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spans="1:23" ht="15.7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spans="1:23" ht="15.7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spans="1:23" ht="15.7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spans="1:23" ht="15.7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spans="1:23" ht="15.7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spans="1:23" ht="15.7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spans="1:23" ht="15.7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spans="1:23" ht="15.7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spans="1:23" ht="15.75" customHeight="1" x14ac:dyDescent="0.3">
      <c r="A954" s="2"/>
      <c r="B954" s="2"/>
      <c r="C954" s="2"/>
      <c r="D954" s="2"/>
      <c r="E954" s="2"/>
      <c r="F954" s="2"/>
      <c r="P954" s="2"/>
      <c r="Q954" s="2"/>
      <c r="R954" s="2"/>
      <c r="S954" s="2"/>
      <c r="T954" s="2"/>
      <c r="U954" s="2"/>
      <c r="V954" s="2"/>
      <c r="W954" s="2"/>
    </row>
    <row r="955" spans="1:23" ht="15.75" customHeight="1" x14ac:dyDescent="0.3">
      <c r="A955" s="2"/>
      <c r="B955" s="2"/>
      <c r="C955" s="2"/>
      <c r="D955" s="2"/>
      <c r="E955" s="2"/>
      <c r="F955" s="2"/>
      <c r="P955" s="2"/>
      <c r="Q955" s="2"/>
      <c r="R955" s="2"/>
      <c r="S955" s="2"/>
      <c r="T955" s="2"/>
      <c r="U955" s="2"/>
      <c r="V955" s="2"/>
      <c r="W955" s="2"/>
    </row>
    <row r="956" spans="1:23" ht="15.75" customHeight="1" x14ac:dyDescent="0.3">
      <c r="A956" s="2"/>
      <c r="B956" s="2"/>
      <c r="C956" s="2"/>
      <c r="D956" s="2"/>
      <c r="E956" s="2"/>
      <c r="F956" s="2"/>
      <c r="P956" s="2"/>
      <c r="Q956" s="2"/>
      <c r="R956" s="2"/>
      <c r="S956" s="2"/>
      <c r="T956" s="2"/>
      <c r="U956" s="2"/>
      <c r="V956" s="2"/>
      <c r="W956" s="2"/>
    </row>
    <row r="957" spans="1:23" ht="15.75" customHeight="1" x14ac:dyDescent="0.3">
      <c r="A957" s="2"/>
      <c r="B957" s="2"/>
      <c r="C957" s="2"/>
      <c r="D957" s="2"/>
      <c r="E957" s="2"/>
      <c r="F957" s="2"/>
      <c r="P957" s="2"/>
      <c r="Q957" s="2"/>
      <c r="R957" s="2"/>
      <c r="S957" s="2"/>
      <c r="T957" s="2"/>
      <c r="U957" s="2"/>
      <c r="V957" s="2"/>
      <c r="W957" s="2"/>
    </row>
    <row r="958" spans="1:23" ht="15.75" customHeight="1" x14ac:dyDescent="0.3">
      <c r="A958" s="2"/>
      <c r="B958" s="2"/>
      <c r="C958" s="2"/>
      <c r="D958" s="2"/>
      <c r="E958" s="2"/>
      <c r="F958" s="2"/>
      <c r="P958" s="2"/>
      <c r="Q958" s="2"/>
      <c r="R958" s="2"/>
      <c r="S958" s="2"/>
      <c r="T958" s="2"/>
      <c r="U958" s="2"/>
      <c r="V958" s="2"/>
      <c r="W958" s="2"/>
    </row>
    <row r="959" spans="1:23" ht="15.75" customHeight="1" x14ac:dyDescent="0.3">
      <c r="A959" s="2"/>
      <c r="B959" s="2"/>
      <c r="C959" s="2"/>
      <c r="D959" s="2"/>
      <c r="E959" s="2"/>
      <c r="F959" s="2"/>
      <c r="P959" s="2"/>
      <c r="Q959" s="2"/>
      <c r="R959" s="2"/>
      <c r="S959" s="2"/>
      <c r="T959" s="2"/>
      <c r="U959" s="2"/>
      <c r="V959" s="2"/>
      <c r="W959" s="2"/>
    </row>
    <row r="960" spans="1:23" ht="15.75" customHeight="1" x14ac:dyDescent="0.3">
      <c r="A960" s="2"/>
      <c r="B960" s="2"/>
      <c r="C960" s="2"/>
      <c r="D960" s="2"/>
      <c r="E960" s="2"/>
      <c r="F960" s="2"/>
      <c r="P960" s="2"/>
      <c r="Q960" s="2"/>
      <c r="R960" s="2"/>
      <c r="S960" s="2"/>
      <c r="T960" s="2"/>
      <c r="U960" s="2"/>
      <c r="V960" s="2"/>
      <c r="W960" s="2"/>
    </row>
    <row r="961" spans="1:23" ht="15.75" customHeight="1" x14ac:dyDescent="0.3">
      <c r="A961" s="2"/>
      <c r="B961" s="2"/>
      <c r="C961" s="2"/>
      <c r="D961" s="2"/>
      <c r="E961" s="2"/>
      <c r="F961" s="2"/>
      <c r="P961" s="2"/>
      <c r="Q961" s="2"/>
      <c r="R961" s="2"/>
      <c r="S961" s="2"/>
      <c r="T961" s="2"/>
      <c r="U961" s="2"/>
      <c r="V961" s="2"/>
      <c r="W961" s="2"/>
    </row>
    <row r="962" spans="1:23" ht="15.75" customHeight="1" x14ac:dyDescent="0.3">
      <c r="A962" s="2"/>
      <c r="B962" s="2"/>
      <c r="C962" s="2"/>
      <c r="D962" s="2"/>
      <c r="E962" s="2"/>
      <c r="F962" s="2"/>
      <c r="P962" s="2"/>
      <c r="Q962" s="2"/>
      <c r="R962" s="2"/>
      <c r="S962" s="2"/>
      <c r="T962" s="2"/>
      <c r="U962" s="2"/>
      <c r="V962" s="2"/>
      <c r="W962" s="2"/>
    </row>
    <row r="963" spans="1:23" ht="15.75" customHeight="1" x14ac:dyDescent="0.3">
      <c r="A963" s="2"/>
      <c r="B963" s="2"/>
      <c r="C963" s="2"/>
      <c r="D963" s="2"/>
      <c r="E963" s="2"/>
      <c r="F963" s="2"/>
      <c r="P963" s="2"/>
      <c r="Q963" s="2"/>
      <c r="R963" s="2"/>
      <c r="S963" s="2"/>
      <c r="T963" s="2"/>
      <c r="U963" s="2"/>
      <c r="V963" s="2"/>
      <c r="W963" s="2"/>
    </row>
    <row r="964" spans="1:23" ht="15.75" customHeight="1" x14ac:dyDescent="0.3">
      <c r="A964" s="2"/>
      <c r="B964" s="2"/>
      <c r="C964" s="2"/>
      <c r="D964" s="2"/>
      <c r="E964" s="2"/>
      <c r="F964" s="2"/>
      <c r="P964" s="2"/>
      <c r="Q964" s="2"/>
      <c r="R964" s="2"/>
      <c r="S964" s="2"/>
      <c r="T964" s="2"/>
      <c r="U964" s="2"/>
      <c r="V964" s="2"/>
      <c r="W964" s="2"/>
    </row>
    <row r="965" spans="1:23" ht="15.75" customHeight="1" x14ac:dyDescent="0.3">
      <c r="A965" s="2"/>
      <c r="B965" s="2"/>
      <c r="C965" s="2"/>
      <c r="D965" s="2"/>
      <c r="E965" s="2"/>
      <c r="F965" s="2"/>
      <c r="P965" s="2"/>
      <c r="Q965" s="2"/>
      <c r="R965" s="2"/>
      <c r="S965" s="2"/>
      <c r="T965" s="2"/>
      <c r="U965" s="2"/>
      <c r="V965" s="2"/>
      <c r="W965" s="2"/>
    </row>
    <row r="966" spans="1:23" ht="15.75" customHeight="1" x14ac:dyDescent="0.3">
      <c r="A966" s="2"/>
      <c r="B966" s="2"/>
      <c r="C966" s="2"/>
      <c r="D966" s="2"/>
      <c r="E966" s="2"/>
      <c r="F966" s="2"/>
      <c r="P966" s="2"/>
      <c r="Q966" s="2"/>
      <c r="R966" s="2"/>
      <c r="S966" s="2"/>
      <c r="T966" s="2"/>
      <c r="U966" s="2"/>
      <c r="V966" s="2"/>
      <c r="W966" s="2"/>
    </row>
    <row r="967" spans="1:23" ht="15.75" customHeight="1" x14ac:dyDescent="0.3">
      <c r="A967" s="2"/>
      <c r="B967" s="2"/>
      <c r="C967" s="2"/>
      <c r="D967" s="2"/>
      <c r="E967" s="2"/>
      <c r="F967" s="2"/>
      <c r="P967" s="2"/>
      <c r="Q967" s="2"/>
      <c r="R967" s="2"/>
      <c r="S967" s="2"/>
      <c r="T967" s="2"/>
      <c r="U967" s="2"/>
      <c r="V967" s="2"/>
      <c r="W967" s="2"/>
    </row>
    <row r="968" spans="1:23" ht="15.75" customHeight="1" x14ac:dyDescent="0.3">
      <c r="A968" s="2"/>
      <c r="B968" s="2"/>
      <c r="C968" s="2"/>
      <c r="D968" s="2"/>
      <c r="E968" s="2"/>
      <c r="F968" s="2"/>
      <c r="P968" s="2"/>
      <c r="Q968" s="2"/>
      <c r="R968" s="2"/>
      <c r="S968" s="2"/>
      <c r="T968" s="2"/>
      <c r="U968" s="2"/>
      <c r="V968" s="2"/>
      <c r="W968" s="2"/>
    </row>
    <row r="969" spans="1:23" ht="15.75" customHeight="1" x14ac:dyDescent="0.3">
      <c r="A969" s="2"/>
      <c r="B969" s="2"/>
      <c r="C969" s="2"/>
      <c r="D969" s="2"/>
      <c r="E969" s="2"/>
      <c r="F969" s="2"/>
      <c r="P969" s="2"/>
      <c r="Q969" s="2"/>
      <c r="R969" s="2"/>
      <c r="S969" s="2"/>
      <c r="T969" s="2"/>
      <c r="U969" s="2"/>
      <c r="V969" s="2"/>
      <c r="W969" s="2"/>
    </row>
    <row r="970" spans="1:23" ht="15.75" customHeight="1" x14ac:dyDescent="0.3">
      <c r="A970" s="2"/>
      <c r="B970" s="2"/>
      <c r="C970" s="2"/>
      <c r="D970" s="2"/>
      <c r="E970" s="2"/>
      <c r="F970" s="2"/>
      <c r="P970" s="2"/>
      <c r="Q970" s="2"/>
      <c r="R970" s="2"/>
      <c r="S970" s="2"/>
      <c r="T970" s="2"/>
      <c r="U970" s="2"/>
      <c r="V970" s="2"/>
      <c r="W970" s="2"/>
    </row>
    <row r="971" spans="1:23" ht="15.75" customHeight="1" x14ac:dyDescent="0.3">
      <c r="A971" s="2"/>
      <c r="B971" s="2"/>
      <c r="C971" s="2"/>
      <c r="D971" s="2"/>
      <c r="E971" s="2"/>
      <c r="F971" s="2"/>
      <c r="P971" s="2"/>
      <c r="Q971" s="2"/>
      <c r="R971" s="2"/>
      <c r="S971" s="2"/>
      <c r="T971" s="2"/>
      <c r="U971" s="2"/>
      <c r="V971" s="2"/>
      <c r="W971" s="2"/>
    </row>
    <row r="972" spans="1:23" ht="15.75" customHeight="1" x14ac:dyDescent="0.3">
      <c r="A972" s="2"/>
      <c r="B972" s="2"/>
      <c r="C972" s="2"/>
      <c r="D972" s="2"/>
      <c r="E972" s="2"/>
      <c r="F972" s="2"/>
      <c r="P972" s="2"/>
      <c r="Q972" s="2"/>
      <c r="R972" s="2"/>
      <c r="S972" s="2"/>
      <c r="T972" s="2"/>
      <c r="U972" s="2"/>
      <c r="V972" s="2"/>
      <c r="W972" s="2"/>
    </row>
    <row r="973" spans="1:23" ht="15.75" customHeight="1" x14ac:dyDescent="0.3">
      <c r="A973" s="2"/>
      <c r="B973" s="2"/>
      <c r="C973" s="2"/>
      <c r="D973" s="2"/>
      <c r="E973" s="2"/>
      <c r="F973" s="2"/>
      <c r="P973" s="2"/>
      <c r="Q973" s="2"/>
      <c r="R973" s="2"/>
      <c r="S973" s="2"/>
      <c r="T973" s="2"/>
      <c r="U973" s="2"/>
      <c r="V973" s="2"/>
      <c r="W973" s="2"/>
    </row>
    <row r="974" spans="1:23" ht="15.75" customHeight="1" x14ac:dyDescent="0.3">
      <c r="A974" s="2"/>
      <c r="B974" s="2"/>
      <c r="C974" s="2"/>
      <c r="D974" s="2"/>
      <c r="E974" s="2"/>
      <c r="F974" s="2"/>
      <c r="P974" s="2"/>
      <c r="Q974" s="2"/>
      <c r="R974" s="2"/>
      <c r="S974" s="2"/>
      <c r="T974" s="2"/>
      <c r="U974" s="2"/>
      <c r="V974" s="2"/>
      <c r="W974" s="2"/>
    </row>
    <row r="975" spans="1:23" ht="15.75" customHeight="1" x14ac:dyDescent="0.3">
      <c r="A975" s="2"/>
      <c r="B975" s="2"/>
      <c r="C975" s="2"/>
      <c r="D975" s="2"/>
      <c r="E975" s="2"/>
      <c r="F975" s="2"/>
      <c r="P975" s="2"/>
      <c r="Q975" s="2"/>
      <c r="R975" s="2"/>
      <c r="S975" s="2"/>
      <c r="T975" s="2"/>
      <c r="U975" s="2"/>
      <c r="V975" s="2"/>
      <c r="W975" s="2"/>
    </row>
    <row r="976" spans="1:23" ht="15.75" customHeight="1" x14ac:dyDescent="0.3">
      <c r="A976" s="2"/>
      <c r="B976" s="2"/>
      <c r="C976" s="2"/>
      <c r="D976" s="2"/>
      <c r="E976" s="2"/>
      <c r="F976" s="2"/>
      <c r="P976" s="2"/>
      <c r="Q976" s="2"/>
      <c r="R976" s="2"/>
      <c r="S976" s="2"/>
      <c r="T976" s="2"/>
      <c r="U976" s="2"/>
      <c r="V976" s="2"/>
      <c r="W976" s="2"/>
    </row>
    <row r="977" spans="1:23" ht="15.75" customHeight="1" x14ac:dyDescent="0.3">
      <c r="A977" s="2"/>
      <c r="B977" s="2"/>
      <c r="C977" s="2"/>
      <c r="D977" s="2"/>
      <c r="E977" s="2"/>
      <c r="F977" s="2"/>
      <c r="P977" s="2"/>
      <c r="Q977" s="2"/>
      <c r="R977" s="2"/>
      <c r="S977" s="2"/>
      <c r="T977" s="2"/>
      <c r="U977" s="2"/>
      <c r="V977" s="2"/>
      <c r="W977" s="2"/>
    </row>
    <row r="978" spans="1:23" ht="15.75" customHeight="1" x14ac:dyDescent="0.3">
      <c r="A978" s="2"/>
      <c r="B978" s="2"/>
      <c r="C978" s="2"/>
      <c r="D978" s="2"/>
      <c r="E978" s="2"/>
      <c r="F978" s="2"/>
      <c r="P978" s="2"/>
      <c r="Q978" s="2"/>
      <c r="R978" s="2"/>
      <c r="S978" s="2"/>
      <c r="T978" s="2"/>
      <c r="U978" s="2"/>
      <c r="V978" s="2"/>
      <c r="W978" s="2"/>
    </row>
    <row r="979" spans="1:23" ht="15.75" customHeight="1" x14ac:dyDescent="0.3">
      <c r="A979" s="2"/>
      <c r="B979" s="2"/>
      <c r="C979" s="2"/>
      <c r="D979" s="2"/>
      <c r="E979" s="2"/>
      <c r="F979" s="2"/>
      <c r="P979" s="2"/>
      <c r="Q979" s="2"/>
      <c r="R979" s="2"/>
      <c r="S979" s="2"/>
      <c r="T979" s="2"/>
      <c r="U979" s="2"/>
      <c r="V979" s="2"/>
      <c r="W979" s="2"/>
    </row>
    <row r="980" spans="1:23" ht="15.75" customHeight="1" x14ac:dyDescent="0.3">
      <c r="A980" s="2"/>
      <c r="B980" s="2"/>
      <c r="C980" s="2"/>
      <c r="D980" s="2"/>
      <c r="E980" s="2"/>
      <c r="F980" s="2"/>
      <c r="P980" s="2"/>
      <c r="Q980" s="2"/>
      <c r="R980" s="2"/>
      <c r="S980" s="2"/>
      <c r="T980" s="2"/>
      <c r="U980" s="2"/>
      <c r="V980" s="2"/>
      <c r="W980" s="2"/>
    </row>
    <row r="981" spans="1:23" ht="15.75" customHeight="1" x14ac:dyDescent="0.3">
      <c r="A981" s="2"/>
      <c r="B981" s="2"/>
      <c r="C981" s="2"/>
      <c r="D981" s="2"/>
      <c r="E981" s="2"/>
      <c r="F981" s="2"/>
      <c r="P981" s="2"/>
      <c r="Q981" s="2"/>
      <c r="R981" s="2"/>
      <c r="S981" s="2"/>
      <c r="T981" s="2"/>
      <c r="U981" s="2"/>
      <c r="V981" s="2"/>
      <c r="W981" s="2"/>
    </row>
    <row r="982" spans="1:23" ht="15.75" customHeight="1" x14ac:dyDescent="0.3">
      <c r="A982" s="2"/>
      <c r="B982" s="2"/>
      <c r="C982" s="2"/>
      <c r="D982" s="2"/>
      <c r="E982" s="2"/>
      <c r="F982" s="2"/>
      <c r="P982" s="2"/>
      <c r="Q982" s="2"/>
      <c r="R982" s="2"/>
      <c r="S982" s="2"/>
      <c r="T982" s="2"/>
      <c r="U982" s="2"/>
      <c r="V982" s="2"/>
      <c r="W982" s="2"/>
    </row>
    <row r="983" spans="1:23" ht="15.75" customHeight="1" x14ac:dyDescent="0.3">
      <c r="A983" s="2"/>
      <c r="B983" s="2"/>
      <c r="C983" s="2"/>
      <c r="D983" s="2"/>
      <c r="E983" s="2"/>
      <c r="F983" s="2"/>
      <c r="P983" s="2"/>
      <c r="Q983" s="2"/>
      <c r="R983" s="2"/>
      <c r="S983" s="2"/>
      <c r="T983" s="2"/>
      <c r="U983" s="2"/>
      <c r="V983" s="2"/>
      <c r="W983" s="2"/>
    </row>
    <row r="984" spans="1:23" ht="15.75" customHeight="1" x14ac:dyDescent="0.3">
      <c r="A984" s="2"/>
      <c r="B984" s="2"/>
      <c r="C984" s="2"/>
      <c r="D984" s="2"/>
      <c r="E984" s="2"/>
      <c r="F984" s="2"/>
      <c r="P984" s="2"/>
      <c r="Q984" s="2"/>
      <c r="R984" s="2"/>
      <c r="S984" s="2"/>
      <c r="T984" s="2"/>
      <c r="U984" s="2"/>
      <c r="V984" s="2"/>
      <c r="W984" s="2"/>
    </row>
    <row r="985" spans="1:23" ht="15.75" customHeight="1" x14ac:dyDescent="0.3">
      <c r="A985" s="2"/>
      <c r="B985" s="2"/>
      <c r="C985" s="2"/>
      <c r="D985" s="2"/>
      <c r="E985" s="2"/>
      <c r="F985" s="2"/>
      <c r="P985" s="2"/>
      <c r="Q985" s="2"/>
      <c r="R985" s="2"/>
      <c r="S985" s="2"/>
      <c r="T985" s="2"/>
      <c r="U985" s="2"/>
      <c r="V985" s="2"/>
      <c r="W985" s="2"/>
    </row>
    <row r="986" spans="1:23" ht="15.75" customHeight="1" x14ac:dyDescent="0.3">
      <c r="A986" s="2"/>
      <c r="B986" s="2"/>
      <c r="C986" s="2"/>
      <c r="D986" s="2"/>
      <c r="E986" s="2"/>
      <c r="F986" s="2"/>
      <c r="P986" s="2"/>
      <c r="Q986" s="2"/>
      <c r="R986" s="2"/>
      <c r="S986" s="2"/>
      <c r="T986" s="2"/>
      <c r="U986" s="2"/>
      <c r="V986" s="2"/>
      <c r="W986" s="2"/>
    </row>
    <row r="987" spans="1:23" ht="15.75" customHeight="1" x14ac:dyDescent="0.3">
      <c r="A987" s="2"/>
      <c r="B987" s="2"/>
      <c r="C987" s="2"/>
      <c r="D987" s="2"/>
      <c r="E987" s="2"/>
      <c r="F987" s="2"/>
      <c r="P987" s="2"/>
      <c r="Q987" s="2"/>
      <c r="R987" s="2"/>
      <c r="S987" s="2"/>
      <c r="T987" s="2"/>
      <c r="U987" s="2"/>
      <c r="V987" s="2"/>
      <c r="W987" s="2"/>
    </row>
    <row r="988" spans="1:23" ht="15.75" customHeight="1" x14ac:dyDescent="0.3">
      <c r="A988" s="2"/>
      <c r="B988" s="2"/>
      <c r="C988" s="2"/>
      <c r="D988" s="2"/>
      <c r="E988" s="2"/>
      <c r="F988" s="2"/>
      <c r="P988" s="2"/>
      <c r="Q988" s="2"/>
      <c r="R988" s="2"/>
      <c r="S988" s="2"/>
      <c r="T988" s="2"/>
      <c r="U988" s="2"/>
      <c r="V988" s="2"/>
      <c r="W988" s="2"/>
    </row>
    <row r="989" spans="1:23" ht="15.75" customHeight="1" x14ac:dyDescent="0.3">
      <c r="A989" s="2"/>
      <c r="B989" s="2"/>
      <c r="C989" s="2"/>
      <c r="D989" s="2"/>
      <c r="E989" s="2"/>
      <c r="F989" s="2"/>
      <c r="P989" s="2"/>
      <c r="Q989" s="2"/>
      <c r="R989" s="2"/>
      <c r="S989" s="2"/>
      <c r="T989" s="2"/>
      <c r="U989" s="2"/>
      <c r="V989" s="2"/>
      <c r="W989" s="2"/>
    </row>
    <row r="990" spans="1:23" ht="15.75" customHeight="1" x14ac:dyDescent="0.3">
      <c r="A990" s="2"/>
      <c r="B990" s="2"/>
      <c r="C990" s="2"/>
      <c r="D990" s="2"/>
      <c r="E990" s="2"/>
      <c r="F990" s="2"/>
      <c r="P990" s="2"/>
      <c r="Q990" s="2"/>
      <c r="R990" s="2"/>
      <c r="S990" s="2"/>
      <c r="T990" s="2"/>
      <c r="U990" s="2"/>
      <c r="V990" s="2"/>
      <c r="W990" s="2"/>
    </row>
    <row r="991" spans="1:23" ht="15.75" customHeight="1" x14ac:dyDescent="0.3">
      <c r="A991" s="2"/>
      <c r="B991" s="2"/>
      <c r="C991" s="2"/>
      <c r="D991" s="2"/>
      <c r="E991" s="2"/>
      <c r="F991" s="2"/>
      <c r="P991" s="2"/>
      <c r="Q991" s="2"/>
      <c r="R991" s="2"/>
      <c r="S991" s="2"/>
      <c r="T991" s="2"/>
      <c r="U991" s="2"/>
      <c r="V991" s="2"/>
      <c r="W991" s="2"/>
    </row>
    <row r="992" spans="1:23" ht="15.75" customHeight="1" x14ac:dyDescent="0.3">
      <c r="A992" s="2"/>
      <c r="B992" s="2"/>
      <c r="C992" s="2"/>
      <c r="D992" s="2"/>
      <c r="E992" s="2"/>
      <c r="F992" s="2"/>
      <c r="P992" s="2"/>
      <c r="Q992" s="2"/>
      <c r="R992" s="2"/>
      <c r="S992" s="2"/>
      <c r="T992" s="2"/>
      <c r="U992" s="2"/>
      <c r="V992" s="2"/>
      <c r="W992" s="2"/>
    </row>
    <row r="993" spans="1:23" ht="15.75" customHeight="1" x14ac:dyDescent="0.3">
      <c r="A993" s="2"/>
      <c r="B993" s="2"/>
      <c r="C993" s="2"/>
      <c r="D993" s="2"/>
      <c r="E993" s="2"/>
      <c r="F993" s="2"/>
      <c r="P993" s="2"/>
      <c r="Q993" s="2"/>
      <c r="R993" s="2"/>
      <c r="S993" s="2"/>
      <c r="T993" s="2"/>
      <c r="U993" s="2"/>
      <c r="V993" s="2"/>
      <c r="W993" s="2"/>
    </row>
    <row r="994" spans="1:23" ht="15.75" customHeight="1" x14ac:dyDescent="0.3">
      <c r="A994" s="2"/>
      <c r="B994" s="2"/>
      <c r="C994" s="2"/>
      <c r="D994" s="2"/>
      <c r="E994" s="2"/>
      <c r="F994" s="2"/>
      <c r="P994" s="2"/>
      <c r="Q994" s="2"/>
      <c r="R994" s="2"/>
      <c r="S994" s="2"/>
      <c r="T994" s="2"/>
      <c r="U994" s="2"/>
      <c r="V994" s="2"/>
      <c r="W994" s="2"/>
    </row>
    <row r="995" spans="1:23" ht="15.75" customHeight="1" x14ac:dyDescent="0.3">
      <c r="A995" s="2"/>
      <c r="B995" s="2"/>
      <c r="C995" s="2"/>
      <c r="D995" s="2"/>
      <c r="E995" s="2"/>
      <c r="F995" s="2"/>
      <c r="P995" s="2"/>
      <c r="Q995" s="2"/>
      <c r="R995" s="2"/>
      <c r="S995" s="2"/>
      <c r="T995" s="2"/>
      <c r="U995" s="2"/>
      <c r="V995" s="2"/>
      <c r="W995" s="2"/>
    </row>
    <row r="996" spans="1:23" ht="15.75" customHeight="1" x14ac:dyDescent="0.3">
      <c r="A996" s="2"/>
      <c r="B996" s="2"/>
      <c r="C996" s="2"/>
      <c r="D996" s="2"/>
      <c r="E996" s="2"/>
      <c r="F996" s="2"/>
      <c r="P996" s="2"/>
      <c r="Q996" s="2"/>
      <c r="R996" s="2"/>
      <c r="S996" s="2"/>
      <c r="T996" s="2"/>
      <c r="U996" s="2"/>
      <c r="V996" s="2"/>
      <c r="W996" s="2"/>
    </row>
    <row r="997" spans="1:23" ht="15.75" customHeight="1" x14ac:dyDescent="0.3">
      <c r="A997" s="2"/>
      <c r="B997" s="2"/>
      <c r="C997" s="2"/>
      <c r="D997" s="2"/>
      <c r="E997" s="2"/>
      <c r="F997" s="2"/>
      <c r="P997" s="2"/>
      <c r="Q997" s="2"/>
      <c r="R997" s="2"/>
      <c r="S997" s="2"/>
      <c r="T997" s="2"/>
      <c r="U997" s="2"/>
      <c r="V997" s="2"/>
      <c r="W997" s="2"/>
    </row>
    <row r="998" spans="1:23" ht="15.75" customHeight="1" x14ac:dyDescent="0.3">
      <c r="A998" s="2"/>
      <c r="B998" s="2"/>
      <c r="C998" s="2"/>
      <c r="D998" s="2"/>
      <c r="E998" s="2"/>
      <c r="F998" s="2"/>
      <c r="P998" s="2"/>
      <c r="Q998" s="2"/>
      <c r="R998" s="2"/>
      <c r="S998" s="2"/>
      <c r="T998" s="2"/>
      <c r="U998" s="2"/>
      <c r="V998" s="2"/>
      <c r="W998" s="2"/>
    </row>
    <row r="999" spans="1:23" ht="15.75" customHeight="1" x14ac:dyDescent="0.3">
      <c r="A999" s="2"/>
      <c r="B999" s="2"/>
      <c r="C999" s="2"/>
      <c r="D999" s="2"/>
      <c r="E999" s="2"/>
      <c r="F999" s="2"/>
      <c r="P999" s="2"/>
      <c r="Q999" s="2"/>
      <c r="R999" s="2"/>
      <c r="S999" s="2"/>
      <c r="T999" s="2"/>
      <c r="U999" s="2"/>
      <c r="V999" s="2"/>
      <c r="W999" s="2"/>
    </row>
    <row r="1000" spans="1:23" ht="15.75" customHeight="1" x14ac:dyDescent="0.3">
      <c r="A1000" s="2"/>
      <c r="B1000" s="2"/>
      <c r="C1000" s="2"/>
      <c r="D1000" s="2"/>
      <c r="E1000" s="2"/>
      <c r="F1000" s="2"/>
      <c r="P1000" s="2"/>
      <c r="Q1000" s="2"/>
      <c r="R1000" s="2"/>
      <c r="S1000" s="2"/>
      <c r="T1000" s="2"/>
      <c r="U1000" s="2"/>
      <c r="V1000" s="2"/>
      <c r="W1000" s="2"/>
    </row>
  </sheetData>
  <mergeCells count="83">
    <mergeCell ref="G105:L105"/>
    <mergeCell ref="G106:G107"/>
    <mergeCell ref="H106:K106"/>
    <mergeCell ref="L106:L107"/>
    <mergeCell ref="G131:L131"/>
    <mergeCell ref="H132:K132"/>
    <mergeCell ref="L132:L133"/>
    <mergeCell ref="G148:L148"/>
    <mergeCell ref="H149:K149"/>
    <mergeCell ref="G132:G133"/>
    <mergeCell ref="H135:H136"/>
    <mergeCell ref="I135:I136"/>
    <mergeCell ref="J135:J136"/>
    <mergeCell ref="K135:K136"/>
    <mergeCell ref="L135:L136"/>
    <mergeCell ref="G149:G150"/>
    <mergeCell ref="L149:L150"/>
    <mergeCell ref="G154:L154"/>
    <mergeCell ref="G155:G156"/>
    <mergeCell ref="H155:K155"/>
    <mergeCell ref="L155:L156"/>
    <mergeCell ref="H158:H159"/>
    <mergeCell ref="I158:I159"/>
    <mergeCell ref="L158:L159"/>
    <mergeCell ref="J158:J159"/>
    <mergeCell ref="K158:K159"/>
    <mergeCell ref="G172:G173"/>
    <mergeCell ref="H172:K172"/>
    <mergeCell ref="L172:L173"/>
    <mergeCell ref="H197:H198"/>
    <mergeCell ref="I197:I198"/>
    <mergeCell ref="L197:L198"/>
    <mergeCell ref="J197:J198"/>
    <mergeCell ref="K197:K198"/>
    <mergeCell ref="J263:J264"/>
    <mergeCell ref="I229:I230"/>
    <mergeCell ref="I234:I235"/>
    <mergeCell ref="J234:J235"/>
    <mergeCell ref="I213:I214"/>
    <mergeCell ref="J213:J214"/>
    <mergeCell ref="I220:I221"/>
    <mergeCell ref="J220:J221"/>
    <mergeCell ref="J229:J230"/>
    <mergeCell ref="G258:G259"/>
    <mergeCell ref="H258:H259"/>
    <mergeCell ref="I258:I259"/>
    <mergeCell ref="G263:G264"/>
    <mergeCell ref="G280:G281"/>
    <mergeCell ref="I263:I264"/>
    <mergeCell ref="J23:J24"/>
    <mergeCell ref="K23:K24"/>
    <mergeCell ref="L23:L24"/>
    <mergeCell ref="M23:M24"/>
    <mergeCell ref="G18:N18"/>
    <mergeCell ref="G19:G20"/>
    <mergeCell ref="H19:K19"/>
    <mergeCell ref="L19:L20"/>
    <mergeCell ref="M19:N19"/>
    <mergeCell ref="H23:H24"/>
    <mergeCell ref="I23:I24"/>
    <mergeCell ref="N23:N24"/>
    <mergeCell ref="G29:N29"/>
    <mergeCell ref="G30:G31"/>
    <mergeCell ref="H30:K30"/>
    <mergeCell ref="L30:L31"/>
    <mergeCell ref="M30:N30"/>
    <mergeCell ref="G44:N44"/>
    <mergeCell ref="G45:G46"/>
    <mergeCell ref="H45:K45"/>
    <mergeCell ref="L45:L46"/>
    <mergeCell ref="M45:N45"/>
    <mergeCell ref="G63:L63"/>
    <mergeCell ref="G64:G65"/>
    <mergeCell ref="L64:L65"/>
    <mergeCell ref="H92:K92"/>
    <mergeCell ref="L92:L93"/>
    <mergeCell ref="H64:K64"/>
    <mergeCell ref="G75:L75"/>
    <mergeCell ref="G76:G77"/>
    <mergeCell ref="H76:K76"/>
    <mergeCell ref="L76:L77"/>
    <mergeCell ref="G91:L91"/>
    <mergeCell ref="G92:G93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topLeftCell="A240" workbookViewId="0">
      <selection activeCell="A269" sqref="A269"/>
    </sheetView>
  </sheetViews>
  <sheetFormatPr defaultColWidth="14.44140625" defaultRowHeight="15" customHeight="1" x14ac:dyDescent="0.3"/>
  <cols>
    <col min="1" max="1" width="36.44140625" customWidth="1"/>
    <col min="2" max="6" width="8.6640625" customWidth="1"/>
    <col min="7" max="7" width="79.6640625" customWidth="1"/>
    <col min="8" max="8" width="21.88671875" customWidth="1"/>
    <col min="9" max="9" width="18.109375" customWidth="1"/>
    <col min="10" max="10" width="17.6640625" customWidth="1"/>
    <col min="11" max="11" width="21.5546875" customWidth="1"/>
    <col min="12" max="12" width="17.6640625" customWidth="1"/>
    <col min="13" max="13" width="11.109375" customWidth="1"/>
    <col min="14" max="14" width="13.33203125" customWidth="1"/>
    <col min="15" max="26" width="8.6640625" customWidth="1"/>
  </cols>
  <sheetData>
    <row r="1" spans="1:23" ht="31.2" x14ac:dyDescent="0.3">
      <c r="A1" s="1" t="s">
        <v>0</v>
      </c>
      <c r="B1" s="1">
        <v>3</v>
      </c>
      <c r="C1" s="2" t="s">
        <v>1</v>
      </c>
      <c r="D1" s="2" t="s">
        <v>2</v>
      </c>
      <c r="E1" s="2" t="s">
        <v>3</v>
      </c>
      <c r="F1" s="2"/>
      <c r="G1" s="3" t="s">
        <v>4</v>
      </c>
      <c r="H1" s="4" t="s">
        <v>5</v>
      </c>
      <c r="I1" s="4" t="s">
        <v>6</v>
      </c>
      <c r="J1" s="3" t="s">
        <v>7</v>
      </c>
      <c r="K1" s="4" t="s">
        <v>5</v>
      </c>
      <c r="L1" s="4" t="s">
        <v>6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.6" x14ac:dyDescent="0.3">
      <c r="A2" s="2"/>
      <c r="B2" s="2"/>
      <c r="C2" s="2"/>
      <c r="D2" s="2"/>
      <c r="E2" s="2"/>
      <c r="F2" s="2"/>
      <c r="G2" s="5" t="s">
        <v>8</v>
      </c>
      <c r="H2" s="2"/>
      <c r="I2" s="2"/>
      <c r="J2" s="6" t="s">
        <v>1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31.2" x14ac:dyDescent="0.3">
      <c r="A3" s="7" t="s">
        <v>9</v>
      </c>
      <c r="B3" s="8">
        <v>3804</v>
      </c>
      <c r="C3" s="9" t="s">
        <v>10</v>
      </c>
      <c r="D3" s="9" t="s">
        <v>11</v>
      </c>
      <c r="E3" s="9" t="s">
        <v>10</v>
      </c>
      <c r="F3" s="2"/>
      <c r="G3" s="7" t="s">
        <v>12</v>
      </c>
      <c r="H3" s="10">
        <v>31600</v>
      </c>
      <c r="I3" s="2"/>
      <c r="J3" s="7" t="s">
        <v>13</v>
      </c>
      <c r="K3" s="8">
        <v>25000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31.2" x14ac:dyDescent="0.3">
      <c r="A4" s="7" t="s">
        <v>13</v>
      </c>
      <c r="B4" s="8">
        <v>25000</v>
      </c>
      <c r="C4" s="9" t="s">
        <v>11</v>
      </c>
      <c r="D4" s="9" t="s">
        <v>10</v>
      </c>
      <c r="E4" s="9" t="s">
        <v>10</v>
      </c>
      <c r="F4" s="2"/>
      <c r="G4" s="7" t="s">
        <v>14</v>
      </c>
      <c r="H4" s="8">
        <v>12290</v>
      </c>
      <c r="I4" s="4"/>
      <c r="J4" s="7" t="s">
        <v>15</v>
      </c>
      <c r="K4" s="8">
        <v>11900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.6" x14ac:dyDescent="0.3">
      <c r="A5" s="7" t="s">
        <v>16</v>
      </c>
      <c r="B5" s="8">
        <v>11200</v>
      </c>
      <c r="C5" s="9" t="s">
        <v>10</v>
      </c>
      <c r="D5" s="9" t="s">
        <v>10</v>
      </c>
      <c r="E5" s="9" t="s">
        <v>11</v>
      </c>
      <c r="F5" s="2"/>
      <c r="G5" s="7" t="s">
        <v>17</v>
      </c>
      <c r="H5" s="8">
        <v>-8900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1.2" x14ac:dyDescent="0.3">
      <c r="A6" s="7" t="s">
        <v>18</v>
      </c>
      <c r="B6" s="8">
        <v>500</v>
      </c>
      <c r="C6" s="9" t="s">
        <v>10</v>
      </c>
      <c r="D6" s="9" t="s">
        <v>10</v>
      </c>
      <c r="E6" s="9" t="s">
        <v>11</v>
      </c>
      <c r="F6" s="2"/>
      <c r="G6" s="11" t="s">
        <v>19</v>
      </c>
      <c r="H6" s="2">
        <f>SUM(H3:H5)</f>
        <v>34990</v>
      </c>
      <c r="I6" s="2"/>
      <c r="J6" s="11" t="s">
        <v>20</v>
      </c>
      <c r="K6" s="2">
        <f>SUM(K3:K4)</f>
        <v>36900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.6" x14ac:dyDescent="0.3">
      <c r="A7" s="7" t="s">
        <v>21</v>
      </c>
      <c r="B7" s="8">
        <v>1820</v>
      </c>
      <c r="C7" s="9" t="s">
        <v>10</v>
      </c>
      <c r="D7" s="9" t="s">
        <v>10</v>
      </c>
      <c r="E7" s="9" t="s">
        <v>11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.6" x14ac:dyDescent="0.3">
      <c r="A8" s="7" t="s">
        <v>15</v>
      </c>
      <c r="B8" s="8">
        <v>11900</v>
      </c>
      <c r="C8" s="9" t="s">
        <v>11</v>
      </c>
      <c r="D8" s="9" t="s">
        <v>10</v>
      </c>
      <c r="E8" s="9" t="s">
        <v>10</v>
      </c>
      <c r="F8" s="2"/>
      <c r="G8" s="5" t="s">
        <v>22</v>
      </c>
      <c r="H8" s="2"/>
      <c r="I8" s="2"/>
      <c r="J8" s="6" t="s">
        <v>2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31.2" x14ac:dyDescent="0.3">
      <c r="A9" s="7" t="s">
        <v>23</v>
      </c>
      <c r="B9" s="8">
        <v>3690</v>
      </c>
      <c r="C9" s="9" t="s">
        <v>10</v>
      </c>
      <c r="D9" s="9" t="s">
        <v>11</v>
      </c>
      <c r="E9" s="9" t="s">
        <v>10</v>
      </c>
      <c r="F9" s="2"/>
      <c r="G9" s="7" t="s">
        <v>18</v>
      </c>
      <c r="H9" s="8">
        <v>500</v>
      </c>
      <c r="I9" s="2"/>
      <c r="J9" s="7" t="s">
        <v>9</v>
      </c>
      <c r="K9" s="8">
        <v>3804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31.2" x14ac:dyDescent="0.3">
      <c r="A10" s="7" t="s">
        <v>24</v>
      </c>
      <c r="B10" s="8">
        <v>2184</v>
      </c>
      <c r="C10" s="9" t="s">
        <v>10</v>
      </c>
      <c r="D10" s="9" t="s">
        <v>10</v>
      </c>
      <c r="E10" s="9" t="s">
        <v>11</v>
      </c>
      <c r="F10" s="2"/>
      <c r="G10" s="7" t="s">
        <v>16</v>
      </c>
      <c r="H10" s="8">
        <v>11200</v>
      </c>
      <c r="I10" s="2"/>
      <c r="J10" s="7" t="s">
        <v>23</v>
      </c>
      <c r="K10" s="8">
        <v>3690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31.2" x14ac:dyDescent="0.3">
      <c r="A11" s="7" t="s">
        <v>14</v>
      </c>
      <c r="B11" s="8">
        <v>12290</v>
      </c>
      <c r="C11" s="9" t="s">
        <v>10</v>
      </c>
      <c r="D11" s="9" t="s">
        <v>10</v>
      </c>
      <c r="E11" s="9" t="s">
        <v>11</v>
      </c>
      <c r="F11" s="2"/>
      <c r="G11" s="7" t="s">
        <v>24</v>
      </c>
      <c r="H11" s="12">
        <v>2184</v>
      </c>
      <c r="I11" s="2"/>
      <c r="J11" s="7" t="s">
        <v>25</v>
      </c>
      <c r="K11" s="8">
        <v>6300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.6" x14ac:dyDescent="0.3">
      <c r="A12" s="7" t="s">
        <v>25</v>
      </c>
      <c r="B12" s="8">
        <v>6300</v>
      </c>
      <c r="C12" s="9" t="s">
        <v>10</v>
      </c>
      <c r="D12" s="9" t="s">
        <v>11</v>
      </c>
      <c r="E12" s="9" t="s">
        <v>10</v>
      </c>
      <c r="F12" s="2"/>
      <c r="G12" s="7" t="s">
        <v>21</v>
      </c>
      <c r="H12" s="8">
        <v>1820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1.2" x14ac:dyDescent="0.3">
      <c r="A13" s="7" t="s">
        <v>17</v>
      </c>
      <c r="B13" s="8">
        <v>8900</v>
      </c>
      <c r="C13" s="9" t="s">
        <v>10</v>
      </c>
      <c r="D13" s="9" t="s">
        <v>10</v>
      </c>
      <c r="E13" s="9" t="s">
        <v>26</v>
      </c>
      <c r="F13" s="2"/>
      <c r="G13" s="11" t="s">
        <v>27</v>
      </c>
      <c r="H13" s="2">
        <f>SUM(H9:H12)</f>
        <v>15704</v>
      </c>
      <c r="I13" s="2"/>
      <c r="J13" s="11" t="s">
        <v>28</v>
      </c>
      <c r="K13" s="2">
        <f>SUM(K9:K11)</f>
        <v>13794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5.6" x14ac:dyDescent="0.3">
      <c r="A14" s="7" t="s">
        <v>12</v>
      </c>
      <c r="B14" s="8">
        <v>31600</v>
      </c>
      <c r="C14" s="9" t="s">
        <v>10</v>
      </c>
      <c r="D14" s="9" t="s">
        <v>10</v>
      </c>
      <c r="E14" s="9" t="s">
        <v>11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46.8" x14ac:dyDescent="0.3">
      <c r="A15" s="13" t="s">
        <v>29</v>
      </c>
      <c r="B15" s="14">
        <v>65</v>
      </c>
      <c r="C15" s="2"/>
      <c r="D15" s="2"/>
      <c r="E15" s="2"/>
      <c r="F15" s="2"/>
      <c r="G15" s="11" t="s">
        <v>30</v>
      </c>
      <c r="H15" s="2">
        <f>SUM(H6,H13)</f>
        <v>50694</v>
      </c>
      <c r="I15" s="2"/>
      <c r="J15" s="11" t="s">
        <v>31</v>
      </c>
      <c r="K15" s="2">
        <f>SUM(K6,K13)</f>
        <v>50694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5.6" x14ac:dyDescent="0.3">
      <c r="A16" s="13" t="s">
        <v>32</v>
      </c>
      <c r="B16" s="14">
        <v>33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1.2" x14ac:dyDescent="0.3">
      <c r="A17" s="15" t="s">
        <v>33</v>
      </c>
      <c r="B17" s="14">
        <v>15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1.2" x14ac:dyDescent="0.3">
      <c r="A18" s="15" t="s">
        <v>34</v>
      </c>
      <c r="B18" s="14">
        <v>15</v>
      </c>
      <c r="C18" s="2"/>
      <c r="D18" s="2"/>
      <c r="E18" s="2"/>
      <c r="F18" s="2"/>
      <c r="G18" s="156" t="s">
        <v>35</v>
      </c>
      <c r="H18" s="150"/>
      <c r="I18" s="150"/>
      <c r="J18" s="150"/>
      <c r="K18" s="150"/>
      <c r="L18" s="150"/>
      <c r="M18" s="150"/>
      <c r="N18" s="150"/>
      <c r="O18" s="2"/>
      <c r="P18" s="2"/>
      <c r="Q18" s="2"/>
      <c r="R18" s="2"/>
      <c r="S18" s="2"/>
      <c r="T18" s="2"/>
      <c r="U18" s="2"/>
      <c r="V18" s="2"/>
      <c r="W18" s="2"/>
    </row>
    <row r="19" spans="1:23" ht="31.2" x14ac:dyDescent="0.3">
      <c r="A19" s="13" t="s">
        <v>36</v>
      </c>
      <c r="B19" s="14">
        <v>65</v>
      </c>
      <c r="C19" s="2"/>
      <c r="D19" s="2"/>
      <c r="E19" s="2"/>
      <c r="F19" s="2"/>
      <c r="G19" s="151" t="s">
        <v>37</v>
      </c>
      <c r="H19" s="153" t="s">
        <v>38</v>
      </c>
      <c r="I19" s="154"/>
      <c r="J19" s="154"/>
      <c r="K19" s="155"/>
      <c r="L19" s="151" t="s">
        <v>39</v>
      </c>
      <c r="M19" s="153" t="s">
        <v>38</v>
      </c>
      <c r="N19" s="155"/>
      <c r="O19" s="2"/>
      <c r="P19" s="2"/>
      <c r="Q19" s="2"/>
      <c r="R19" s="2"/>
      <c r="S19" s="2"/>
      <c r="T19" s="2"/>
      <c r="U19" s="2"/>
      <c r="V19" s="2"/>
      <c r="W19" s="2"/>
    </row>
    <row r="20" spans="1:23" ht="15.6" x14ac:dyDescent="0.3">
      <c r="A20" s="13" t="s">
        <v>40</v>
      </c>
      <c r="B20" s="14">
        <v>35</v>
      </c>
      <c r="C20" s="2"/>
      <c r="D20" s="2"/>
      <c r="E20" s="2"/>
      <c r="F20" s="2"/>
      <c r="G20" s="152"/>
      <c r="H20" s="16" t="s">
        <v>41</v>
      </c>
      <c r="I20" s="16" t="s">
        <v>42</v>
      </c>
      <c r="J20" s="16" t="s">
        <v>43</v>
      </c>
      <c r="K20" s="16" t="s">
        <v>44</v>
      </c>
      <c r="L20" s="152"/>
      <c r="M20" s="16" t="s">
        <v>41</v>
      </c>
      <c r="N20" s="16" t="s">
        <v>42</v>
      </c>
      <c r="O20" s="2"/>
      <c r="P20" s="2"/>
      <c r="Q20" s="2"/>
      <c r="R20" s="2"/>
      <c r="S20" s="2"/>
      <c r="T20" s="2"/>
      <c r="U20" s="2"/>
      <c r="V20" s="2"/>
      <c r="W20" s="2"/>
    </row>
    <row r="21" spans="1:23" ht="15.75" customHeight="1" x14ac:dyDescent="0.3">
      <c r="A21" s="15" t="s">
        <v>45</v>
      </c>
      <c r="B21" s="14">
        <v>4</v>
      </c>
      <c r="C21" s="2"/>
      <c r="D21" s="2"/>
      <c r="E21" s="2"/>
      <c r="F21" s="2"/>
      <c r="G21" s="16" t="s">
        <v>46</v>
      </c>
      <c r="H21" s="17">
        <v>1175</v>
      </c>
      <c r="I21" s="17">
        <v>1120</v>
      </c>
      <c r="J21" s="17">
        <v>1150</v>
      </c>
      <c r="K21" s="17">
        <v>1200</v>
      </c>
      <c r="L21" s="88">
        <f>SUM(H21:K21)</f>
        <v>4645</v>
      </c>
      <c r="M21" s="19">
        <f>K21+ ((K21-J21)/J21 * 100)</f>
        <v>1204.3478260869565</v>
      </c>
      <c r="N21" s="19">
        <f>M21+ ((M21-K21)/K21 * 100)</f>
        <v>1204.7101449275362</v>
      </c>
      <c r="O21" s="2"/>
      <c r="P21" s="2"/>
      <c r="Q21" s="2"/>
      <c r="R21" s="2"/>
      <c r="S21" s="2"/>
      <c r="T21" s="2"/>
      <c r="U21" s="2"/>
      <c r="V21" s="2"/>
      <c r="W21" s="2"/>
    </row>
    <row r="22" spans="1:23" ht="15.75" customHeight="1" x14ac:dyDescent="0.3">
      <c r="A22" s="15" t="s">
        <v>47</v>
      </c>
      <c r="B22" s="14">
        <v>3828</v>
      </c>
      <c r="C22" s="2"/>
      <c r="D22" s="2"/>
      <c r="E22" s="2"/>
      <c r="F22" s="2"/>
      <c r="G22" s="16" t="s">
        <v>48</v>
      </c>
      <c r="H22" s="17">
        <v>48</v>
      </c>
      <c r="I22" s="17">
        <v>48</v>
      </c>
      <c r="J22" s="17">
        <v>48</v>
      </c>
      <c r="K22" s="17">
        <v>48</v>
      </c>
      <c r="L22" s="17">
        <v>48</v>
      </c>
      <c r="M22" s="17">
        <v>48</v>
      </c>
      <c r="N22" s="17">
        <v>48</v>
      </c>
      <c r="O22" s="2"/>
      <c r="P22" s="2"/>
      <c r="Q22" s="2"/>
      <c r="R22" s="2"/>
      <c r="S22" s="2"/>
      <c r="T22" s="2"/>
      <c r="U22" s="2"/>
      <c r="V22" s="2"/>
      <c r="W22" s="2"/>
    </row>
    <row r="23" spans="1:23" ht="15.75" customHeight="1" x14ac:dyDescent="0.3">
      <c r="A23" s="15" t="s">
        <v>49</v>
      </c>
      <c r="B23" s="14">
        <v>3</v>
      </c>
      <c r="C23" s="2"/>
      <c r="D23" s="2"/>
      <c r="E23" s="2"/>
      <c r="F23" s="2"/>
      <c r="G23" s="16" t="s">
        <v>50</v>
      </c>
      <c r="H23" s="151">
        <f t="shared" ref="H23:L23" si="0">H21*H22</f>
        <v>56400</v>
      </c>
      <c r="I23" s="151">
        <f t="shared" si="0"/>
        <v>53760</v>
      </c>
      <c r="J23" s="151">
        <f t="shared" si="0"/>
        <v>55200</v>
      </c>
      <c r="K23" s="151">
        <f t="shared" si="0"/>
        <v>57600</v>
      </c>
      <c r="L23" s="151">
        <f t="shared" si="0"/>
        <v>222960</v>
      </c>
      <c r="M23" s="158">
        <f>K23+((K23-J23)/J23 * 100)</f>
        <v>57604.34782608696</v>
      </c>
      <c r="N23" s="158">
        <f>M23+((M23-K23)/K23 * 100)</f>
        <v>57604.355374396138</v>
      </c>
      <c r="O23" s="2"/>
      <c r="P23" s="2"/>
      <c r="Q23" s="2"/>
      <c r="R23" s="2"/>
      <c r="S23" s="2"/>
      <c r="T23" s="2"/>
      <c r="U23" s="2"/>
      <c r="V23" s="2"/>
      <c r="W23" s="2"/>
    </row>
    <row r="24" spans="1:23" ht="15.75" customHeight="1" x14ac:dyDescent="0.3">
      <c r="A24" s="15" t="s">
        <v>51</v>
      </c>
      <c r="B24" s="14">
        <v>225</v>
      </c>
      <c r="C24" s="2"/>
      <c r="D24" s="2"/>
      <c r="E24" s="2"/>
      <c r="F24" s="2"/>
      <c r="G24" s="16" t="s">
        <v>52</v>
      </c>
      <c r="H24" s="152"/>
      <c r="I24" s="152"/>
      <c r="J24" s="152"/>
      <c r="K24" s="152"/>
      <c r="L24" s="152"/>
      <c r="M24" s="152"/>
      <c r="N24" s="152"/>
      <c r="O24" s="2"/>
      <c r="P24" s="2"/>
      <c r="Q24" s="2"/>
      <c r="R24" s="2"/>
      <c r="S24" s="2"/>
      <c r="T24" s="2"/>
      <c r="U24" s="2"/>
      <c r="V24" s="2"/>
      <c r="W24" s="2"/>
    </row>
    <row r="25" spans="1:23" ht="31.2" x14ac:dyDescent="0.3">
      <c r="A25" s="15" t="s">
        <v>53</v>
      </c>
      <c r="B25" s="14">
        <v>2</v>
      </c>
      <c r="C25" s="2"/>
      <c r="D25" s="2"/>
      <c r="E25" s="2"/>
      <c r="F25" s="2"/>
      <c r="G25" s="20"/>
      <c r="H25" s="3"/>
      <c r="I25" s="3"/>
      <c r="J25" s="3"/>
      <c r="K25" s="3"/>
      <c r="L25" s="3"/>
      <c r="M25" s="3"/>
      <c r="N25" s="3"/>
      <c r="O25" s="2"/>
      <c r="P25" s="2"/>
      <c r="Q25" s="2"/>
      <c r="R25" s="2"/>
      <c r="S25" s="2"/>
      <c r="T25" s="2"/>
      <c r="U25" s="2"/>
      <c r="V25" s="2"/>
      <c r="W25" s="2"/>
    </row>
    <row r="26" spans="1:23" ht="31.2" x14ac:dyDescent="0.3">
      <c r="A26" s="15" t="s">
        <v>54</v>
      </c>
      <c r="B26" s="14">
        <v>4</v>
      </c>
      <c r="C26" s="2"/>
      <c r="D26" s="2"/>
      <c r="E26" s="2"/>
      <c r="F26" s="2"/>
      <c r="G26" s="20"/>
      <c r="H26" s="3"/>
      <c r="I26" s="3"/>
      <c r="J26" s="3"/>
      <c r="K26" s="3"/>
      <c r="L26" s="3"/>
      <c r="M26" s="3"/>
      <c r="N26" s="3"/>
      <c r="O26" s="2"/>
      <c r="P26" s="2"/>
      <c r="Q26" s="2"/>
      <c r="R26" s="2"/>
      <c r="S26" s="2"/>
      <c r="T26" s="2"/>
      <c r="U26" s="2"/>
      <c r="V26" s="2"/>
      <c r="W26" s="2"/>
    </row>
    <row r="27" spans="1:23" ht="15.75" customHeight="1" x14ac:dyDescent="0.3">
      <c r="A27" s="15" t="s">
        <v>55</v>
      </c>
      <c r="B27" s="21">
        <v>787.27499999999998</v>
      </c>
      <c r="C27" s="2"/>
      <c r="D27" s="2"/>
      <c r="E27" s="2"/>
      <c r="F27" s="2"/>
      <c r="G27" s="20"/>
      <c r="H27" s="3"/>
      <c r="I27" s="3"/>
      <c r="J27" s="3"/>
      <c r="K27" s="3"/>
      <c r="L27" s="3"/>
      <c r="M27" s="3"/>
      <c r="N27" s="3"/>
      <c r="O27" s="2"/>
      <c r="P27" s="2"/>
      <c r="Q27" s="2"/>
      <c r="R27" s="2"/>
      <c r="S27" s="2"/>
      <c r="T27" s="2"/>
      <c r="U27" s="2"/>
      <c r="V27" s="2"/>
      <c r="W27" s="2"/>
    </row>
    <row r="28" spans="1:23" ht="15.75" customHeight="1" x14ac:dyDescent="0.3">
      <c r="A28" s="15" t="s">
        <v>56</v>
      </c>
      <c r="B28" s="21">
        <v>524.85</v>
      </c>
      <c r="C28" s="2"/>
      <c r="D28" s="2"/>
      <c r="E28" s="2"/>
      <c r="F28" s="2"/>
      <c r="G28" s="20"/>
      <c r="H28" s="3"/>
      <c r="I28" s="3"/>
      <c r="J28" s="3"/>
      <c r="K28" s="3"/>
      <c r="L28" s="3"/>
      <c r="M28" s="3"/>
      <c r="N28" s="3"/>
      <c r="O28" s="2"/>
      <c r="P28" s="2"/>
      <c r="Q28" s="2"/>
      <c r="R28" s="2"/>
      <c r="S28" s="2"/>
      <c r="T28" s="2"/>
      <c r="U28" s="2"/>
      <c r="V28" s="2"/>
      <c r="W28" s="2"/>
    </row>
    <row r="29" spans="1:23" ht="15.75" customHeight="1" x14ac:dyDescent="0.3">
      <c r="A29" s="22" t="s">
        <v>57</v>
      </c>
      <c r="B29" s="14">
        <v>62</v>
      </c>
      <c r="C29" s="2"/>
      <c r="D29" s="2"/>
      <c r="E29" s="2"/>
      <c r="F29" s="2"/>
      <c r="G29" s="156" t="s">
        <v>58</v>
      </c>
      <c r="H29" s="150"/>
      <c r="I29" s="150"/>
      <c r="J29" s="150"/>
      <c r="K29" s="150"/>
      <c r="L29" s="150"/>
      <c r="M29" s="150"/>
      <c r="N29" s="150"/>
      <c r="O29" s="2"/>
      <c r="P29" s="2"/>
      <c r="Q29" s="2"/>
      <c r="R29" s="2"/>
      <c r="S29" s="2"/>
      <c r="T29" s="2"/>
      <c r="U29" s="2"/>
      <c r="V29" s="2"/>
      <c r="W29" s="2"/>
    </row>
    <row r="30" spans="1:23" ht="15.75" customHeight="1" x14ac:dyDescent="0.3">
      <c r="A30" s="15" t="s">
        <v>59</v>
      </c>
      <c r="B30" s="14">
        <v>1.4</v>
      </c>
      <c r="C30" s="2"/>
      <c r="D30" s="2"/>
      <c r="E30" s="2"/>
      <c r="F30" s="2"/>
      <c r="G30" s="151" t="s">
        <v>60</v>
      </c>
      <c r="H30" s="153" t="s">
        <v>38</v>
      </c>
      <c r="I30" s="154"/>
      <c r="J30" s="154"/>
      <c r="K30" s="155"/>
      <c r="L30" s="151" t="s">
        <v>61</v>
      </c>
      <c r="M30" s="153" t="s">
        <v>38</v>
      </c>
      <c r="N30" s="155"/>
      <c r="O30" s="2"/>
      <c r="P30" s="2"/>
      <c r="Q30" s="2"/>
      <c r="R30" s="2"/>
      <c r="S30" s="2"/>
      <c r="T30" s="2"/>
      <c r="U30" s="2"/>
      <c r="V30" s="2"/>
      <c r="W30" s="2"/>
    </row>
    <row r="31" spans="1:23" ht="15.75" customHeight="1" x14ac:dyDescent="0.3">
      <c r="A31" s="15" t="s">
        <v>62</v>
      </c>
      <c r="B31" s="14">
        <v>1.2</v>
      </c>
      <c r="C31" s="2"/>
      <c r="D31" s="2"/>
      <c r="E31" s="2"/>
      <c r="F31" s="2"/>
      <c r="G31" s="152"/>
      <c r="H31" s="16" t="s">
        <v>41</v>
      </c>
      <c r="I31" s="16" t="s">
        <v>42</v>
      </c>
      <c r="J31" s="16" t="s">
        <v>43</v>
      </c>
      <c r="K31" s="16" t="s">
        <v>44</v>
      </c>
      <c r="L31" s="152"/>
      <c r="M31" s="16" t="s">
        <v>41</v>
      </c>
      <c r="N31" s="16" t="s">
        <v>42</v>
      </c>
      <c r="O31" s="2"/>
      <c r="P31" s="2"/>
      <c r="Q31" s="2"/>
      <c r="R31" s="2"/>
      <c r="S31" s="2"/>
      <c r="T31" s="2"/>
      <c r="U31" s="2"/>
      <c r="V31" s="2"/>
      <c r="W31" s="2"/>
    </row>
    <row r="32" spans="1:23" ht="15.75" customHeight="1" x14ac:dyDescent="0.3">
      <c r="A32" s="15" t="s">
        <v>63</v>
      </c>
      <c r="B32" s="14">
        <v>1500</v>
      </c>
      <c r="C32" s="2"/>
      <c r="D32" s="2"/>
      <c r="E32" s="2"/>
      <c r="F32" s="2"/>
      <c r="G32" s="16" t="s">
        <v>46</v>
      </c>
      <c r="H32" s="23">
        <f t="shared" ref="H32:N32" si="1">H21</f>
        <v>1175</v>
      </c>
      <c r="I32" s="23">
        <f t="shared" si="1"/>
        <v>1120</v>
      </c>
      <c r="J32" s="23">
        <f t="shared" si="1"/>
        <v>1150</v>
      </c>
      <c r="K32" s="23">
        <f t="shared" si="1"/>
        <v>1200</v>
      </c>
      <c r="L32" s="23">
        <f t="shared" si="1"/>
        <v>4645</v>
      </c>
      <c r="M32" s="23">
        <f t="shared" si="1"/>
        <v>1204.3478260869565</v>
      </c>
      <c r="N32" s="23">
        <f t="shared" si="1"/>
        <v>1204.7101449275362</v>
      </c>
      <c r="O32" s="2"/>
      <c r="P32" s="2"/>
      <c r="Q32" s="2"/>
      <c r="R32" s="2"/>
      <c r="S32" s="2"/>
      <c r="T32" s="2"/>
      <c r="U32" s="2"/>
      <c r="V32" s="2"/>
      <c r="W32" s="2"/>
    </row>
    <row r="33" spans="1:23" ht="15.75" customHeight="1" x14ac:dyDescent="0.3">
      <c r="A33" s="15" t="s">
        <v>64</v>
      </c>
      <c r="B33" s="14">
        <v>4275</v>
      </c>
      <c r="C33" s="2"/>
      <c r="D33" s="2"/>
      <c r="E33" s="2"/>
      <c r="F33" s="25">
        <v>0.15</v>
      </c>
      <c r="G33" s="16" t="s">
        <v>65</v>
      </c>
      <c r="H33" s="26">
        <f t="shared" ref="H33:J33" si="2">0.15*I32</f>
        <v>168</v>
      </c>
      <c r="I33" s="26">
        <f t="shared" si="2"/>
        <v>172.5</v>
      </c>
      <c r="J33" s="26">
        <f t="shared" si="2"/>
        <v>180</v>
      </c>
      <c r="K33" s="26">
        <f>0.15*M32</f>
        <v>180.65217391304347</v>
      </c>
      <c r="L33" s="26"/>
      <c r="M33" s="26">
        <f t="shared" ref="M33:N33" si="3">0.15*N32</f>
        <v>180.70652173913044</v>
      </c>
      <c r="N33" s="26">
        <f t="shared" si="3"/>
        <v>0</v>
      </c>
      <c r="O33" s="2"/>
      <c r="P33" s="2"/>
      <c r="Q33" s="2"/>
      <c r="R33" s="2"/>
      <c r="S33" s="2"/>
      <c r="T33" s="2"/>
      <c r="U33" s="2"/>
      <c r="V33" s="2"/>
      <c r="W33" s="2"/>
    </row>
    <row r="34" spans="1:23" ht="15.75" customHeight="1" x14ac:dyDescent="0.3">
      <c r="A34" s="15" t="s">
        <v>66</v>
      </c>
      <c r="B34" s="14">
        <v>2552</v>
      </c>
      <c r="C34" s="2"/>
      <c r="D34" s="2"/>
      <c r="E34" s="2"/>
      <c r="F34" s="2"/>
      <c r="G34" s="16" t="s">
        <v>67</v>
      </c>
      <c r="H34" s="26">
        <f t="shared" ref="H34:N34" si="4">H32+H33</f>
        <v>1343</v>
      </c>
      <c r="I34" s="26">
        <f t="shared" si="4"/>
        <v>1292.5</v>
      </c>
      <c r="J34" s="26">
        <f t="shared" si="4"/>
        <v>1330</v>
      </c>
      <c r="K34" s="26">
        <f t="shared" si="4"/>
        <v>1380.6521739130435</v>
      </c>
      <c r="L34" s="26">
        <f t="shared" si="4"/>
        <v>4645</v>
      </c>
      <c r="M34" s="26">
        <f t="shared" si="4"/>
        <v>1385.054347826087</v>
      </c>
      <c r="N34" s="26">
        <f t="shared" si="4"/>
        <v>1204.7101449275362</v>
      </c>
      <c r="O34" s="2"/>
      <c r="P34" s="2"/>
      <c r="Q34" s="2"/>
      <c r="R34" s="2"/>
      <c r="S34" s="2"/>
      <c r="T34" s="2"/>
      <c r="U34" s="2"/>
      <c r="V34" s="2"/>
      <c r="W34" s="2"/>
    </row>
    <row r="35" spans="1:23" ht="15.75" customHeight="1" x14ac:dyDescent="0.3">
      <c r="A35" s="15" t="s">
        <v>68</v>
      </c>
      <c r="B35" s="14">
        <v>12</v>
      </c>
      <c r="C35" s="2"/>
      <c r="D35" s="2"/>
      <c r="E35" s="2"/>
      <c r="F35" s="2">
        <v>2184</v>
      </c>
      <c r="G35" s="16" t="s">
        <v>69</v>
      </c>
      <c r="H35" s="27">
        <f>B10/B44</f>
        <v>75.986480945704628</v>
      </c>
      <c r="I35" s="26">
        <f t="shared" ref="I35:K35" si="5">H33</f>
        <v>168</v>
      </c>
      <c r="J35" s="26">
        <f t="shared" si="5"/>
        <v>172.5</v>
      </c>
      <c r="K35" s="26">
        <f t="shared" si="5"/>
        <v>180</v>
      </c>
      <c r="L35" s="23"/>
      <c r="M35" s="26">
        <f>K33</f>
        <v>180.65217391304347</v>
      </c>
      <c r="N35" s="26">
        <f>M33</f>
        <v>180.70652173913044</v>
      </c>
      <c r="O35" s="2"/>
      <c r="P35" s="2"/>
      <c r="Q35" s="2"/>
      <c r="R35" s="2"/>
      <c r="S35" s="2"/>
      <c r="T35" s="2"/>
      <c r="U35" s="2"/>
      <c r="V35" s="2"/>
      <c r="W35" s="2"/>
    </row>
    <row r="36" spans="1:23" ht="15.75" customHeight="1" x14ac:dyDescent="0.3">
      <c r="A36" s="15" t="s">
        <v>70</v>
      </c>
      <c r="B36" s="14">
        <v>25</v>
      </c>
      <c r="C36" s="2"/>
      <c r="D36" s="2"/>
      <c r="E36" s="2"/>
      <c r="F36" s="2"/>
      <c r="G36" s="16" t="s">
        <v>71</v>
      </c>
      <c r="H36" s="26">
        <f t="shared" ref="H36:K36" si="6">H34-H35</f>
        <v>1267.0135190542953</v>
      </c>
      <c r="I36" s="26">
        <f t="shared" si="6"/>
        <v>1124.5</v>
      </c>
      <c r="J36" s="26">
        <f t="shared" si="6"/>
        <v>1157.5</v>
      </c>
      <c r="K36" s="26">
        <f t="shared" si="6"/>
        <v>1200.6521739130435</v>
      </c>
      <c r="L36" s="26">
        <f>SUM(H36:K36)</f>
        <v>4749.6656929673391</v>
      </c>
      <c r="M36" s="26">
        <f t="shared" ref="M36:N36" si="7">M34-M35</f>
        <v>1204.4021739130435</v>
      </c>
      <c r="N36" s="26">
        <f t="shared" si="7"/>
        <v>1024.0036231884058</v>
      </c>
      <c r="O36" s="2"/>
      <c r="P36" s="2"/>
      <c r="Q36" s="2"/>
      <c r="R36" s="2"/>
      <c r="S36" s="2"/>
      <c r="T36" s="2"/>
      <c r="U36" s="2"/>
      <c r="V36" s="2"/>
      <c r="W36" s="2"/>
    </row>
    <row r="37" spans="1:23" ht="15.75" customHeight="1" x14ac:dyDescent="0.3">
      <c r="A37" s="15" t="s">
        <v>72</v>
      </c>
      <c r="B37" s="14">
        <v>15000</v>
      </c>
      <c r="C37" s="2"/>
      <c r="D37" s="2"/>
      <c r="E37" s="2"/>
      <c r="F37" s="2"/>
      <c r="G37" s="20"/>
      <c r="H37" s="3"/>
      <c r="I37" s="3"/>
      <c r="J37" s="3"/>
      <c r="K37" s="3"/>
      <c r="L37" s="3"/>
      <c r="M37" s="3"/>
      <c r="N37" s="3"/>
      <c r="O37" s="2"/>
      <c r="P37" s="2"/>
      <c r="Q37" s="2"/>
      <c r="R37" s="2"/>
      <c r="S37" s="2"/>
      <c r="T37" s="2"/>
      <c r="U37" s="2"/>
      <c r="V37" s="2"/>
      <c r="W37" s="2"/>
    </row>
    <row r="38" spans="1:23" ht="15.75" customHeight="1" x14ac:dyDescent="0.3">
      <c r="A38" s="15" t="s">
        <v>73</v>
      </c>
      <c r="B38" s="14">
        <v>25</v>
      </c>
      <c r="C38" s="2"/>
      <c r="D38" s="2"/>
      <c r="E38" s="2"/>
      <c r="F38" s="2"/>
      <c r="G38" s="20"/>
      <c r="H38" s="3"/>
      <c r="I38" s="3"/>
      <c r="J38" s="3"/>
      <c r="K38" s="3"/>
      <c r="L38" s="3"/>
      <c r="M38" s="3"/>
      <c r="N38" s="3"/>
      <c r="O38" s="2"/>
      <c r="P38" s="2"/>
      <c r="Q38" s="2"/>
      <c r="R38" s="2"/>
      <c r="S38" s="2"/>
      <c r="T38" s="2"/>
      <c r="U38" s="2"/>
      <c r="V38" s="2"/>
      <c r="W38" s="2"/>
    </row>
    <row r="39" spans="1:23" ht="15.75" customHeight="1" x14ac:dyDescent="0.3">
      <c r="A39" s="15" t="s">
        <v>74</v>
      </c>
      <c r="B39" s="14">
        <v>48</v>
      </c>
      <c r="C39" s="2"/>
      <c r="D39" s="2"/>
      <c r="E39" s="2"/>
      <c r="F39" s="2"/>
      <c r="G39" s="20"/>
      <c r="H39" s="3"/>
      <c r="I39" s="3"/>
      <c r="J39" s="3"/>
      <c r="K39" s="3"/>
      <c r="L39" s="3"/>
      <c r="M39" s="3"/>
      <c r="N39" s="3"/>
      <c r="O39" s="2"/>
      <c r="P39" s="2"/>
      <c r="Q39" s="2"/>
      <c r="R39" s="2"/>
      <c r="S39" s="2"/>
      <c r="T39" s="2"/>
      <c r="U39" s="2"/>
      <c r="V39" s="2"/>
      <c r="W39" s="2"/>
    </row>
    <row r="40" spans="1:23" ht="15.75" customHeight="1" x14ac:dyDescent="0.3">
      <c r="A40" s="15" t="s">
        <v>75</v>
      </c>
      <c r="B40" s="14">
        <v>1175</v>
      </c>
      <c r="C40" s="2"/>
      <c r="D40" s="2"/>
      <c r="E40" s="2"/>
      <c r="F40" s="2"/>
      <c r="G40" s="20"/>
      <c r="H40" s="3"/>
      <c r="I40" s="3"/>
      <c r="J40" s="3"/>
      <c r="K40" s="3"/>
      <c r="L40" s="3"/>
      <c r="M40" s="3"/>
      <c r="N40" s="3"/>
      <c r="O40" s="2"/>
      <c r="P40" s="2"/>
      <c r="Q40" s="2"/>
      <c r="R40" s="2"/>
      <c r="S40" s="2"/>
      <c r="T40" s="2"/>
      <c r="U40" s="2"/>
      <c r="V40" s="2"/>
      <c r="W40" s="2"/>
    </row>
    <row r="41" spans="1:23" ht="15.75" customHeight="1" x14ac:dyDescent="0.3">
      <c r="A41" s="14" t="s">
        <v>76</v>
      </c>
      <c r="B41" s="14">
        <v>1120</v>
      </c>
      <c r="C41" s="2"/>
      <c r="D41" s="2"/>
      <c r="E41" s="2"/>
      <c r="F41" s="2"/>
      <c r="G41" s="20"/>
      <c r="H41" s="3"/>
      <c r="I41" s="3"/>
      <c r="J41" s="3"/>
      <c r="K41" s="3"/>
      <c r="L41" s="3"/>
      <c r="M41" s="3"/>
      <c r="N41" s="3"/>
      <c r="O41" s="2"/>
      <c r="P41" s="2"/>
      <c r="Q41" s="2"/>
      <c r="R41" s="2"/>
      <c r="S41" s="2"/>
      <c r="T41" s="2"/>
      <c r="U41" s="2"/>
      <c r="V41" s="2"/>
      <c r="W41" s="2"/>
    </row>
    <row r="42" spans="1:23" ht="15.75" customHeight="1" x14ac:dyDescent="0.3">
      <c r="A42" s="14" t="s">
        <v>77</v>
      </c>
      <c r="B42" s="14">
        <v>1150</v>
      </c>
      <c r="C42" s="2"/>
      <c r="D42" s="2"/>
      <c r="E42" s="2"/>
      <c r="F42" s="2"/>
      <c r="G42" s="20"/>
      <c r="H42" s="3"/>
      <c r="I42" s="3"/>
      <c r="J42" s="3"/>
      <c r="K42" s="3"/>
      <c r="L42" s="3"/>
      <c r="M42" s="3"/>
      <c r="N42" s="3"/>
      <c r="O42" s="2"/>
      <c r="P42" s="2"/>
      <c r="Q42" s="2"/>
      <c r="R42" s="2"/>
      <c r="S42" s="2"/>
      <c r="T42" s="2"/>
      <c r="U42" s="2"/>
      <c r="V42" s="2"/>
      <c r="W42" s="2"/>
    </row>
    <row r="43" spans="1:23" ht="15.75" customHeight="1" x14ac:dyDescent="0.3">
      <c r="A43" s="14" t="s">
        <v>78</v>
      </c>
      <c r="B43" s="14">
        <v>1200</v>
      </c>
      <c r="C43" s="2"/>
      <c r="D43" s="2"/>
      <c r="E43" s="2"/>
      <c r="F43" s="2"/>
      <c r="G43" s="20"/>
      <c r="H43" s="3"/>
      <c r="I43" s="3"/>
      <c r="J43" s="3"/>
      <c r="K43" s="3"/>
      <c r="L43" s="3"/>
      <c r="M43" s="3"/>
      <c r="N43" s="3"/>
      <c r="O43" s="2"/>
      <c r="P43" s="2"/>
      <c r="Q43" s="2"/>
      <c r="R43" s="2"/>
      <c r="S43" s="2"/>
      <c r="T43" s="2"/>
      <c r="U43" s="2"/>
      <c r="V43" s="2"/>
      <c r="W43" s="2"/>
    </row>
    <row r="44" spans="1:23" ht="15.75" customHeight="1" x14ac:dyDescent="0.3">
      <c r="A44" s="22" t="s">
        <v>79</v>
      </c>
      <c r="B44" s="89">
        <v>28.741954790096877</v>
      </c>
      <c r="C44" s="2"/>
      <c r="D44" s="2"/>
      <c r="E44" s="2"/>
      <c r="F44" s="2"/>
      <c r="G44" s="156" t="s">
        <v>80</v>
      </c>
      <c r="H44" s="150"/>
      <c r="I44" s="150"/>
      <c r="J44" s="150"/>
      <c r="K44" s="150"/>
      <c r="L44" s="150"/>
      <c r="M44" s="150"/>
      <c r="N44" s="150"/>
      <c r="O44" s="2"/>
      <c r="P44" s="2"/>
      <c r="Q44" s="2"/>
      <c r="R44" s="2"/>
      <c r="S44" s="2"/>
      <c r="T44" s="2"/>
      <c r="U44" s="2"/>
      <c r="V44" s="2"/>
      <c r="W44" s="2"/>
    </row>
    <row r="45" spans="1:23" ht="15.75" customHeight="1" x14ac:dyDescent="0.3">
      <c r="A45" s="2"/>
      <c r="B45" s="2"/>
      <c r="C45" s="2"/>
      <c r="D45" s="2"/>
      <c r="E45" s="2"/>
      <c r="F45" s="2"/>
      <c r="G45" s="151" t="s">
        <v>60</v>
      </c>
      <c r="H45" s="153" t="s">
        <v>38</v>
      </c>
      <c r="I45" s="154"/>
      <c r="J45" s="154"/>
      <c r="K45" s="155"/>
      <c r="L45" s="151" t="s">
        <v>61</v>
      </c>
      <c r="M45" s="153" t="s">
        <v>38</v>
      </c>
      <c r="N45" s="155"/>
      <c r="O45" s="2"/>
      <c r="P45" s="2"/>
      <c r="Q45" s="2"/>
      <c r="R45" s="2"/>
      <c r="S45" s="2"/>
      <c r="T45" s="2"/>
      <c r="U45" s="2"/>
      <c r="V45" s="2"/>
      <c r="W45" s="2"/>
    </row>
    <row r="46" spans="1:23" ht="15.75" customHeight="1" x14ac:dyDescent="0.3">
      <c r="A46" s="2"/>
      <c r="B46" s="2"/>
      <c r="C46" s="2"/>
      <c r="D46" s="2"/>
      <c r="E46" s="2"/>
      <c r="F46" s="2"/>
      <c r="G46" s="152"/>
      <c r="H46" s="16" t="s">
        <v>41</v>
      </c>
      <c r="I46" s="16" t="s">
        <v>42</v>
      </c>
      <c r="J46" s="16" t="s">
        <v>43</v>
      </c>
      <c r="K46" s="16" t="s">
        <v>44</v>
      </c>
      <c r="L46" s="152"/>
      <c r="M46" s="16" t="s">
        <v>41</v>
      </c>
      <c r="N46" s="16" t="s">
        <v>42</v>
      </c>
      <c r="O46" s="2"/>
      <c r="P46" s="2"/>
      <c r="Q46" s="2"/>
      <c r="R46" s="2"/>
      <c r="S46" s="2"/>
      <c r="T46" s="2"/>
      <c r="U46" s="2"/>
      <c r="V46" s="2"/>
      <c r="W46" s="2"/>
    </row>
    <row r="47" spans="1:23" ht="15.75" customHeight="1" x14ac:dyDescent="0.3">
      <c r="A47" s="2"/>
      <c r="B47" s="2"/>
      <c r="C47" s="2"/>
      <c r="D47" s="2"/>
      <c r="E47" s="2"/>
      <c r="F47" s="2"/>
      <c r="G47" s="16" t="s">
        <v>81</v>
      </c>
      <c r="H47" s="26">
        <f t="shared" ref="H47:N47" si="8">H36</f>
        <v>1267.0135190542953</v>
      </c>
      <c r="I47" s="26">
        <f t="shared" si="8"/>
        <v>1124.5</v>
      </c>
      <c r="J47" s="26">
        <f t="shared" si="8"/>
        <v>1157.5</v>
      </c>
      <c r="K47" s="26">
        <f t="shared" si="8"/>
        <v>1200.6521739130435</v>
      </c>
      <c r="L47" s="26">
        <f t="shared" si="8"/>
        <v>4749.6656929673391</v>
      </c>
      <c r="M47" s="26">
        <f t="shared" si="8"/>
        <v>1204.4021739130435</v>
      </c>
      <c r="N47" s="26">
        <f t="shared" si="8"/>
        <v>1024.0036231884058</v>
      </c>
      <c r="O47" s="2"/>
      <c r="P47" s="2"/>
      <c r="Q47" s="2"/>
      <c r="R47" s="2"/>
      <c r="S47" s="2"/>
      <c r="T47" s="2"/>
      <c r="U47" s="2"/>
      <c r="V47" s="2"/>
      <c r="W47" s="2"/>
    </row>
    <row r="48" spans="1:23" ht="15.75" customHeight="1" x14ac:dyDescent="0.3">
      <c r="A48" s="2"/>
      <c r="B48" s="2"/>
      <c r="C48" s="2"/>
      <c r="D48" s="2"/>
      <c r="E48" s="2"/>
      <c r="F48" s="2"/>
      <c r="G48" s="16" t="s">
        <v>82</v>
      </c>
      <c r="H48" s="23">
        <f t="shared" ref="H48:N48" si="9">$B$23</f>
        <v>3</v>
      </c>
      <c r="I48" s="23">
        <f t="shared" si="9"/>
        <v>3</v>
      </c>
      <c r="J48" s="23">
        <f t="shared" si="9"/>
        <v>3</v>
      </c>
      <c r="K48" s="23">
        <f t="shared" si="9"/>
        <v>3</v>
      </c>
      <c r="L48" s="23">
        <f t="shared" si="9"/>
        <v>3</v>
      </c>
      <c r="M48" s="23">
        <f t="shared" si="9"/>
        <v>3</v>
      </c>
      <c r="N48" s="23">
        <f t="shared" si="9"/>
        <v>3</v>
      </c>
      <c r="O48" s="2"/>
      <c r="P48" s="2"/>
      <c r="Q48" s="2"/>
      <c r="R48" s="2"/>
      <c r="S48" s="2"/>
      <c r="T48" s="2"/>
      <c r="U48" s="2"/>
      <c r="V48" s="2"/>
      <c r="W48" s="2"/>
    </row>
    <row r="49" spans="1:23" ht="15.75" customHeight="1" x14ac:dyDescent="0.3">
      <c r="A49" s="2"/>
      <c r="B49" s="2"/>
      <c r="C49" s="2"/>
      <c r="D49" s="2"/>
      <c r="E49" s="2"/>
      <c r="F49" s="2"/>
      <c r="G49" s="16" t="s">
        <v>83</v>
      </c>
      <c r="H49" s="26">
        <f t="shared" ref="H49:N49" si="10">H47*H48</f>
        <v>3801.0405571628862</v>
      </c>
      <c r="I49" s="26">
        <f t="shared" si="10"/>
        <v>3373.5</v>
      </c>
      <c r="J49" s="26">
        <f t="shared" si="10"/>
        <v>3472.5</v>
      </c>
      <c r="K49" s="26">
        <f t="shared" si="10"/>
        <v>3601.9565217391305</v>
      </c>
      <c r="L49" s="26">
        <f t="shared" si="10"/>
        <v>14248.997078902017</v>
      </c>
      <c r="M49" s="26">
        <f t="shared" si="10"/>
        <v>3613.2065217391305</v>
      </c>
      <c r="N49" s="26">
        <f t="shared" si="10"/>
        <v>3072.010869565217</v>
      </c>
      <c r="O49" s="2"/>
      <c r="P49" s="2"/>
      <c r="Q49" s="2"/>
      <c r="R49" s="2"/>
      <c r="S49" s="2"/>
      <c r="T49" s="2"/>
      <c r="U49" s="2"/>
      <c r="V49" s="2"/>
      <c r="W49" s="2"/>
    </row>
    <row r="50" spans="1:23" ht="15.75" customHeight="1" x14ac:dyDescent="0.3">
      <c r="A50" s="2"/>
      <c r="B50" s="2"/>
      <c r="C50" s="2"/>
      <c r="D50" s="2"/>
      <c r="E50" s="2"/>
      <c r="F50" s="25">
        <v>0.15</v>
      </c>
      <c r="G50" s="16" t="s">
        <v>84</v>
      </c>
      <c r="H50" s="26">
        <f t="shared" ref="H50:J50" si="11">0.15*I49</f>
        <v>506.02499999999998</v>
      </c>
      <c r="I50" s="26">
        <f t="shared" si="11"/>
        <v>520.875</v>
      </c>
      <c r="J50" s="26">
        <f t="shared" si="11"/>
        <v>540.29347826086951</v>
      </c>
      <c r="K50" s="26">
        <f>0.15*M49</f>
        <v>541.98097826086951</v>
      </c>
      <c r="L50" s="26"/>
      <c r="M50" s="26">
        <f t="shared" ref="M50:N50" si="12">0.15*N49</f>
        <v>460.80163043478251</v>
      </c>
      <c r="N50" s="26">
        <f t="shared" si="12"/>
        <v>0</v>
      </c>
      <c r="O50" s="2"/>
      <c r="P50" s="2"/>
      <c r="Q50" s="2"/>
      <c r="R50" s="2"/>
      <c r="S50" s="2"/>
      <c r="T50" s="2"/>
      <c r="U50" s="2"/>
      <c r="V50" s="2"/>
      <c r="W50" s="2"/>
    </row>
    <row r="51" spans="1:23" ht="15.75" customHeight="1" x14ac:dyDescent="0.3">
      <c r="A51" s="2"/>
      <c r="B51" s="2"/>
      <c r="C51" s="2"/>
      <c r="D51" s="2"/>
      <c r="E51" s="2"/>
      <c r="F51" s="2"/>
      <c r="G51" s="16" t="s">
        <v>85</v>
      </c>
      <c r="H51" s="26">
        <f t="shared" ref="H51:K51" si="13">H49+H50</f>
        <v>4307.0655571628859</v>
      </c>
      <c r="I51" s="26">
        <f t="shared" si="13"/>
        <v>3894.375</v>
      </c>
      <c r="J51" s="26">
        <f t="shared" si="13"/>
        <v>4012.7934782608695</v>
      </c>
      <c r="K51" s="26">
        <f t="shared" si="13"/>
        <v>4143.9375</v>
      </c>
      <c r="L51" s="26">
        <f>SUM(H51:K51)</f>
        <v>16358.171535423755</v>
      </c>
      <c r="M51" s="26">
        <f t="shared" ref="M51:N51" si="14">M49+M50</f>
        <v>4074.008152173913</v>
      </c>
      <c r="N51" s="26">
        <f t="shared" si="14"/>
        <v>3072.010869565217</v>
      </c>
      <c r="O51" s="2"/>
      <c r="P51" s="2"/>
      <c r="Q51" s="2"/>
      <c r="R51" s="2"/>
      <c r="S51" s="2"/>
      <c r="T51" s="2"/>
      <c r="U51" s="2"/>
      <c r="V51" s="2"/>
      <c r="W51" s="2"/>
    </row>
    <row r="52" spans="1:23" ht="15.75" customHeight="1" x14ac:dyDescent="0.3">
      <c r="A52" s="2"/>
      <c r="B52" s="2"/>
      <c r="C52" s="2"/>
      <c r="D52" s="2"/>
      <c r="E52" s="2"/>
      <c r="F52" s="2"/>
      <c r="G52" s="16" t="s">
        <v>86</v>
      </c>
      <c r="H52" s="29">
        <f>B6/B21</f>
        <v>125</v>
      </c>
      <c r="I52" s="26">
        <f t="shared" ref="I52:K52" si="15">H50</f>
        <v>506.02499999999998</v>
      </c>
      <c r="J52" s="26">
        <f t="shared" si="15"/>
        <v>520.875</v>
      </c>
      <c r="K52" s="26">
        <f t="shared" si="15"/>
        <v>540.29347826086951</v>
      </c>
      <c r="L52" s="26"/>
      <c r="M52" s="26">
        <f>K50</f>
        <v>541.98097826086951</v>
      </c>
      <c r="N52" s="26">
        <f>M50</f>
        <v>460.80163043478251</v>
      </c>
      <c r="O52" s="2"/>
      <c r="P52" s="2"/>
      <c r="Q52" s="2"/>
      <c r="R52" s="2"/>
      <c r="S52" s="2"/>
      <c r="T52" s="2"/>
      <c r="U52" s="2"/>
      <c r="V52" s="2"/>
      <c r="W52" s="2"/>
    </row>
    <row r="53" spans="1:23" ht="15.75" customHeight="1" x14ac:dyDescent="0.3">
      <c r="A53" s="2"/>
      <c r="B53" s="2"/>
      <c r="C53" s="2"/>
      <c r="D53" s="2"/>
      <c r="E53" s="2"/>
      <c r="F53" s="2"/>
      <c r="G53" s="16" t="s">
        <v>87</v>
      </c>
      <c r="H53" s="26">
        <f t="shared" ref="H53:K53" si="16">H51-H52</f>
        <v>4182.0655571628859</v>
      </c>
      <c r="I53" s="26">
        <f t="shared" si="16"/>
        <v>3388.35</v>
      </c>
      <c r="J53" s="26">
        <f t="shared" si="16"/>
        <v>3491.9184782608695</v>
      </c>
      <c r="K53" s="26">
        <f t="shared" si="16"/>
        <v>3603.6440217391305</v>
      </c>
      <c r="L53" s="26">
        <f>SUM(H53:K53)</f>
        <v>14665.978057162885</v>
      </c>
      <c r="M53" s="26">
        <f t="shared" ref="M53:N53" si="17">M51-M52</f>
        <v>3532.0271739130435</v>
      </c>
      <c r="N53" s="26">
        <f t="shared" si="17"/>
        <v>2611.2092391304345</v>
      </c>
      <c r="O53" s="2"/>
      <c r="P53" s="2"/>
      <c r="Q53" s="2"/>
      <c r="R53" s="2"/>
      <c r="S53" s="2"/>
      <c r="T53" s="2"/>
      <c r="U53" s="2"/>
      <c r="V53" s="2"/>
      <c r="W53" s="2"/>
    </row>
    <row r="54" spans="1:23" ht="15.75" customHeight="1" x14ac:dyDescent="0.3">
      <c r="A54" s="2"/>
      <c r="B54" s="2"/>
      <c r="C54" s="2"/>
      <c r="D54" s="2"/>
      <c r="E54" s="2"/>
      <c r="F54" s="2"/>
      <c r="G54" s="16" t="s">
        <v>88</v>
      </c>
      <c r="H54" s="26">
        <f t="shared" ref="H54:N54" si="18">$B$21</f>
        <v>4</v>
      </c>
      <c r="I54" s="26">
        <f t="shared" si="18"/>
        <v>4</v>
      </c>
      <c r="J54" s="26">
        <f t="shared" si="18"/>
        <v>4</v>
      </c>
      <c r="K54" s="26">
        <f t="shared" si="18"/>
        <v>4</v>
      </c>
      <c r="L54" s="26">
        <f t="shared" si="18"/>
        <v>4</v>
      </c>
      <c r="M54" s="26">
        <f t="shared" si="18"/>
        <v>4</v>
      </c>
      <c r="N54" s="26">
        <f t="shared" si="18"/>
        <v>4</v>
      </c>
      <c r="O54" s="2"/>
      <c r="P54" s="2"/>
      <c r="Q54" s="2"/>
      <c r="R54" s="2"/>
      <c r="S54" s="2"/>
      <c r="T54" s="2"/>
      <c r="U54" s="2"/>
      <c r="V54" s="2"/>
      <c r="W54" s="2"/>
    </row>
    <row r="55" spans="1:23" ht="15.75" customHeight="1" x14ac:dyDescent="0.3">
      <c r="A55" s="2"/>
      <c r="B55" s="2"/>
      <c r="C55" s="2"/>
      <c r="D55" s="2"/>
      <c r="E55" s="2"/>
      <c r="F55" s="2"/>
      <c r="G55" s="16" t="s">
        <v>89</v>
      </c>
      <c r="H55" s="26">
        <f t="shared" ref="H55:K55" si="19">H53*H54</f>
        <v>16728.262228651543</v>
      </c>
      <c r="I55" s="26">
        <f t="shared" si="19"/>
        <v>13553.4</v>
      </c>
      <c r="J55" s="26">
        <f t="shared" si="19"/>
        <v>13967.673913043478</v>
      </c>
      <c r="K55" s="26">
        <f t="shared" si="19"/>
        <v>14414.576086956522</v>
      </c>
      <c r="L55" s="26">
        <f>SUM(H55:K55)</f>
        <v>58663.912228651541</v>
      </c>
      <c r="M55" s="26">
        <f t="shared" ref="M55:N55" si="20">M53*M54</f>
        <v>14128.108695652174</v>
      </c>
      <c r="N55" s="26">
        <f t="shared" si="20"/>
        <v>10444.836956521738</v>
      </c>
      <c r="O55" s="2"/>
      <c r="P55" s="2"/>
      <c r="Q55" s="2"/>
      <c r="R55" s="2"/>
      <c r="S55" s="2"/>
      <c r="T55" s="2"/>
      <c r="U55" s="2"/>
      <c r="V55" s="2"/>
      <c r="W55" s="2"/>
    </row>
    <row r="56" spans="1:23" ht="15.75" customHeight="1" x14ac:dyDescent="0.3">
      <c r="A56" s="2"/>
      <c r="B56" s="2"/>
      <c r="C56" s="2"/>
      <c r="D56" s="2"/>
      <c r="E56" s="2"/>
      <c r="F56" s="2"/>
      <c r="G56" s="20"/>
      <c r="H56" s="3"/>
      <c r="I56" s="3"/>
      <c r="J56" s="3"/>
      <c r="K56" s="3"/>
      <c r="L56" s="3"/>
      <c r="M56" s="3"/>
      <c r="N56" s="3"/>
      <c r="O56" s="2"/>
      <c r="P56" s="2"/>
      <c r="Q56" s="2"/>
      <c r="R56" s="2"/>
      <c r="S56" s="2"/>
      <c r="T56" s="2"/>
      <c r="U56" s="2"/>
      <c r="V56" s="2"/>
      <c r="W56" s="2"/>
    </row>
    <row r="57" spans="1:23" ht="15.75" customHeight="1" x14ac:dyDescent="0.3">
      <c r="A57" s="2"/>
      <c r="B57" s="2"/>
      <c r="C57" s="2"/>
      <c r="D57" s="2"/>
      <c r="E57" s="2"/>
      <c r="F57" s="2"/>
      <c r="G57" s="20"/>
      <c r="H57" s="3"/>
      <c r="I57" s="3"/>
      <c r="J57" s="3"/>
      <c r="K57" s="3"/>
      <c r="L57" s="3"/>
      <c r="M57" s="3"/>
      <c r="N57" s="3"/>
      <c r="O57" s="2"/>
      <c r="P57" s="2"/>
      <c r="Q57" s="2"/>
      <c r="R57" s="2"/>
      <c r="S57" s="2"/>
      <c r="T57" s="2"/>
      <c r="U57" s="2"/>
      <c r="V57" s="2"/>
      <c r="W57" s="2"/>
    </row>
    <row r="58" spans="1:23" ht="15.75" customHeight="1" x14ac:dyDescent="0.3">
      <c r="A58" s="2"/>
      <c r="B58" s="2"/>
      <c r="C58" s="2"/>
      <c r="D58" s="2"/>
      <c r="E58" s="2"/>
      <c r="F58" s="2"/>
      <c r="G58" s="31" t="s">
        <v>49</v>
      </c>
      <c r="H58" s="32">
        <v>3</v>
      </c>
      <c r="I58" s="3"/>
      <c r="J58" s="3"/>
      <c r="K58" s="3"/>
      <c r="L58" s="3"/>
      <c r="M58" s="3"/>
      <c r="N58" s="3"/>
      <c r="O58" s="2"/>
      <c r="P58" s="2"/>
      <c r="Q58" s="2"/>
      <c r="R58" s="2"/>
      <c r="S58" s="2"/>
      <c r="T58" s="2"/>
      <c r="U58" s="2"/>
      <c r="V58" s="2"/>
      <c r="W58" s="2"/>
    </row>
    <row r="59" spans="1:23" ht="15.75" customHeight="1" x14ac:dyDescent="0.3">
      <c r="A59" s="2"/>
      <c r="B59" s="2"/>
      <c r="C59" s="2"/>
      <c r="D59" s="2"/>
      <c r="E59" s="2"/>
      <c r="F59" s="2"/>
      <c r="G59" s="20"/>
      <c r="H59" s="3"/>
      <c r="I59" s="3"/>
      <c r="J59" s="3"/>
      <c r="K59" s="3"/>
      <c r="L59" s="3"/>
      <c r="M59" s="3"/>
      <c r="N59" s="3"/>
      <c r="O59" s="2"/>
      <c r="P59" s="2"/>
      <c r="Q59" s="2"/>
      <c r="R59" s="2"/>
      <c r="S59" s="2"/>
      <c r="T59" s="2"/>
      <c r="U59" s="2"/>
      <c r="V59" s="2"/>
      <c r="W59" s="2"/>
    </row>
    <row r="60" spans="1:23" ht="15.75" customHeight="1" x14ac:dyDescent="0.3">
      <c r="A60" s="2"/>
      <c r="B60" s="2"/>
      <c r="C60" s="2"/>
      <c r="D60" s="2"/>
      <c r="E60" s="2"/>
      <c r="F60" s="2"/>
      <c r="G60" s="20"/>
      <c r="H60" s="3"/>
      <c r="I60" s="3"/>
      <c r="J60" s="3"/>
      <c r="K60" s="3"/>
      <c r="L60" s="3"/>
      <c r="M60" s="3"/>
      <c r="N60" s="3"/>
      <c r="O60" s="2"/>
      <c r="P60" s="2"/>
      <c r="Q60" s="2"/>
      <c r="R60" s="2"/>
      <c r="S60" s="2"/>
      <c r="T60" s="2"/>
      <c r="U60" s="2"/>
      <c r="V60" s="2"/>
      <c r="W60" s="2"/>
    </row>
    <row r="61" spans="1:23" ht="15.75" customHeight="1" x14ac:dyDescent="0.3">
      <c r="A61" s="2"/>
      <c r="B61" s="2"/>
      <c r="C61" s="2"/>
      <c r="D61" s="2"/>
      <c r="E61" s="2"/>
      <c r="F61" s="2"/>
      <c r="G61" s="31" t="s">
        <v>34</v>
      </c>
      <c r="H61" s="32">
        <v>15</v>
      </c>
      <c r="I61" s="3"/>
      <c r="J61" s="3"/>
      <c r="K61" s="3"/>
      <c r="L61" s="3"/>
      <c r="M61" s="3"/>
      <c r="N61" s="3"/>
      <c r="O61" s="2"/>
      <c r="P61" s="2"/>
      <c r="Q61" s="2"/>
      <c r="R61" s="2"/>
      <c r="S61" s="2"/>
      <c r="T61" s="2"/>
      <c r="U61" s="2"/>
      <c r="V61" s="2"/>
      <c r="W61" s="2"/>
    </row>
    <row r="62" spans="1:23" ht="15.75" customHeight="1" x14ac:dyDescent="0.3">
      <c r="A62" s="2"/>
      <c r="B62" s="2"/>
      <c r="C62" s="2"/>
      <c r="D62" s="2"/>
      <c r="E62" s="2"/>
      <c r="F62" s="2"/>
      <c r="G62" s="20"/>
      <c r="H62" s="3"/>
      <c r="I62" s="3"/>
      <c r="J62" s="3"/>
      <c r="K62" s="3"/>
      <c r="L62" s="3"/>
      <c r="M62" s="3"/>
      <c r="N62" s="3"/>
      <c r="O62" s="2"/>
      <c r="P62" s="2"/>
      <c r="Q62" s="2"/>
      <c r="R62" s="2"/>
      <c r="S62" s="2"/>
      <c r="T62" s="2"/>
      <c r="U62" s="2"/>
      <c r="V62" s="2"/>
      <c r="W62" s="2"/>
    </row>
    <row r="63" spans="1:23" ht="15.75" customHeight="1" x14ac:dyDescent="0.3">
      <c r="A63" s="2"/>
      <c r="B63" s="2"/>
      <c r="C63" s="2"/>
      <c r="D63" s="2"/>
      <c r="E63" s="2"/>
      <c r="F63" s="2"/>
      <c r="G63" s="149" t="s">
        <v>90</v>
      </c>
      <c r="H63" s="150"/>
      <c r="I63" s="150"/>
      <c r="J63" s="150"/>
      <c r="K63" s="150"/>
      <c r="L63" s="150"/>
      <c r="M63" s="3"/>
      <c r="N63" s="3"/>
      <c r="O63" s="2"/>
      <c r="P63" s="2"/>
      <c r="Q63" s="2"/>
      <c r="R63" s="2"/>
      <c r="S63" s="2"/>
      <c r="T63" s="2"/>
      <c r="U63" s="2"/>
      <c r="V63" s="2"/>
      <c r="W63" s="2"/>
    </row>
    <row r="64" spans="1:23" ht="15.75" customHeight="1" x14ac:dyDescent="0.3">
      <c r="A64" s="2"/>
      <c r="B64" s="2"/>
      <c r="C64" s="2"/>
      <c r="D64" s="2"/>
      <c r="E64" s="2"/>
      <c r="F64" s="2"/>
      <c r="G64" s="151" t="s">
        <v>60</v>
      </c>
      <c r="H64" s="153" t="s">
        <v>38</v>
      </c>
      <c r="I64" s="154"/>
      <c r="J64" s="154"/>
      <c r="K64" s="155"/>
      <c r="L64" s="151" t="s">
        <v>61</v>
      </c>
      <c r="M64" s="3"/>
      <c r="N64" s="3"/>
      <c r="O64" s="2"/>
      <c r="P64" s="2"/>
      <c r="Q64" s="2"/>
      <c r="R64" s="2"/>
      <c r="S64" s="2"/>
      <c r="T64" s="2"/>
      <c r="U64" s="2"/>
      <c r="V64" s="2"/>
      <c r="W64" s="2"/>
    </row>
    <row r="65" spans="1:23" ht="15.75" customHeight="1" x14ac:dyDescent="0.3">
      <c r="A65" s="2"/>
      <c r="B65" s="2"/>
      <c r="C65" s="2"/>
      <c r="D65" s="2"/>
      <c r="E65" s="2"/>
      <c r="F65" s="2"/>
      <c r="G65" s="152"/>
      <c r="H65" s="33" t="s">
        <v>41</v>
      </c>
      <c r="I65" s="33" t="s">
        <v>42</v>
      </c>
      <c r="J65" s="33" t="s">
        <v>43</v>
      </c>
      <c r="K65" s="33" t="s">
        <v>44</v>
      </c>
      <c r="L65" s="152"/>
      <c r="M65" s="3"/>
      <c r="N65" s="3"/>
      <c r="O65" s="2"/>
      <c r="P65" s="2"/>
      <c r="Q65" s="2"/>
      <c r="R65" s="2"/>
      <c r="S65" s="2"/>
      <c r="T65" s="2"/>
      <c r="U65" s="2"/>
      <c r="V65" s="2"/>
      <c r="W65" s="2"/>
    </row>
    <row r="66" spans="1:23" ht="15.75" customHeight="1" x14ac:dyDescent="0.3">
      <c r="A66" s="2"/>
      <c r="B66" s="2"/>
      <c r="C66" s="2"/>
      <c r="D66" s="2"/>
      <c r="E66" s="2"/>
      <c r="F66" s="2"/>
      <c r="G66" s="34" t="s">
        <v>81</v>
      </c>
      <c r="H66" s="35">
        <f t="shared" ref="H66:L66" si="21">H47</f>
        <v>1267.0135190542953</v>
      </c>
      <c r="I66" s="35">
        <f t="shared" si="21"/>
        <v>1124.5</v>
      </c>
      <c r="J66" s="35">
        <f t="shared" si="21"/>
        <v>1157.5</v>
      </c>
      <c r="K66" s="35">
        <f t="shared" si="21"/>
        <v>1200.6521739130435</v>
      </c>
      <c r="L66" s="26">
        <f t="shared" si="21"/>
        <v>4749.6656929673391</v>
      </c>
      <c r="M66" s="36"/>
      <c r="N66" s="36"/>
      <c r="O66" s="2"/>
      <c r="P66" s="2"/>
      <c r="Q66" s="2"/>
      <c r="R66" s="2"/>
      <c r="S66" s="2"/>
      <c r="T66" s="2"/>
      <c r="U66" s="2"/>
      <c r="V66" s="2"/>
      <c r="W66" s="2"/>
    </row>
    <row r="67" spans="1:23" ht="15.75" customHeight="1" x14ac:dyDescent="0.3">
      <c r="A67" s="2"/>
      <c r="B67" s="2"/>
      <c r="C67" s="2"/>
      <c r="D67" s="2"/>
      <c r="E67" s="2"/>
      <c r="F67" s="2"/>
      <c r="G67" s="34" t="s">
        <v>91</v>
      </c>
      <c r="H67" s="35">
        <f t="shared" ref="H67:L67" si="22">$B$25</f>
        <v>2</v>
      </c>
      <c r="I67" s="35">
        <f t="shared" si="22"/>
        <v>2</v>
      </c>
      <c r="J67" s="35">
        <f t="shared" si="22"/>
        <v>2</v>
      </c>
      <c r="K67" s="35">
        <f t="shared" si="22"/>
        <v>2</v>
      </c>
      <c r="L67" s="35">
        <f t="shared" si="22"/>
        <v>2</v>
      </c>
      <c r="M67" s="3"/>
      <c r="N67" s="3"/>
      <c r="O67" s="2"/>
      <c r="P67" s="2"/>
      <c r="Q67" s="2"/>
      <c r="R67" s="2"/>
      <c r="S67" s="2"/>
      <c r="T67" s="2"/>
      <c r="U67" s="2"/>
      <c r="V67" s="2"/>
      <c r="W67" s="2"/>
    </row>
    <row r="68" spans="1:23" ht="15.75" customHeight="1" x14ac:dyDescent="0.3">
      <c r="A68" s="2"/>
      <c r="B68" s="2"/>
      <c r="C68" s="2"/>
      <c r="D68" s="2"/>
      <c r="E68" s="2"/>
      <c r="F68" s="2"/>
      <c r="G68" s="34" t="s">
        <v>92</v>
      </c>
      <c r="H68" s="23">
        <f t="shared" ref="H68:K68" si="23">H66*H67</f>
        <v>2534.0270381085907</v>
      </c>
      <c r="I68" s="23">
        <f t="shared" si="23"/>
        <v>2249</v>
      </c>
      <c r="J68" s="23">
        <f t="shared" si="23"/>
        <v>2315</v>
      </c>
      <c r="K68" s="23">
        <f t="shared" si="23"/>
        <v>2401.304347826087</v>
      </c>
      <c r="L68" s="23">
        <f>SUM(H68:K68)</f>
        <v>9499.3313859346781</v>
      </c>
      <c r="M68" s="3"/>
      <c r="N68" s="3"/>
      <c r="O68" s="2"/>
      <c r="P68" s="2"/>
      <c r="Q68" s="2"/>
      <c r="R68" s="2"/>
      <c r="S68" s="2"/>
      <c r="T68" s="2"/>
      <c r="U68" s="2"/>
      <c r="V68" s="2"/>
      <c r="W68" s="2"/>
    </row>
    <row r="69" spans="1:23" ht="15.75" customHeight="1" x14ac:dyDescent="0.3">
      <c r="A69" s="2"/>
      <c r="B69" s="2"/>
      <c r="C69" s="2"/>
      <c r="D69" s="2"/>
      <c r="E69" s="2"/>
      <c r="F69" s="2"/>
      <c r="G69" s="34" t="s">
        <v>93</v>
      </c>
      <c r="H69" s="35">
        <f t="shared" ref="H69:L69" si="24">$B$26</f>
        <v>4</v>
      </c>
      <c r="I69" s="35">
        <f t="shared" si="24"/>
        <v>4</v>
      </c>
      <c r="J69" s="35">
        <f t="shared" si="24"/>
        <v>4</v>
      </c>
      <c r="K69" s="35">
        <f t="shared" si="24"/>
        <v>4</v>
      </c>
      <c r="L69" s="35">
        <f t="shared" si="24"/>
        <v>4</v>
      </c>
      <c r="M69" s="3"/>
      <c r="N69" s="3"/>
      <c r="O69" s="2"/>
      <c r="P69" s="2"/>
      <c r="Q69" s="2"/>
      <c r="R69" s="2"/>
      <c r="S69" s="2"/>
      <c r="T69" s="2"/>
      <c r="U69" s="2"/>
      <c r="V69" s="2"/>
      <c r="W69" s="2"/>
    </row>
    <row r="70" spans="1:23" ht="15.75" customHeight="1" x14ac:dyDescent="0.3">
      <c r="A70" s="2"/>
      <c r="B70" s="2"/>
      <c r="C70" s="2"/>
      <c r="D70" s="2"/>
      <c r="E70" s="2"/>
      <c r="F70" s="2"/>
      <c r="G70" s="16" t="s">
        <v>94</v>
      </c>
      <c r="H70" s="35">
        <f t="shared" ref="H70:K70" si="25">0.37*H68*H69</f>
        <v>3750.3600164007144</v>
      </c>
      <c r="I70" s="35">
        <f t="shared" si="25"/>
        <v>3328.52</v>
      </c>
      <c r="J70" s="35">
        <f t="shared" si="25"/>
        <v>3426.2</v>
      </c>
      <c r="K70" s="35">
        <f t="shared" si="25"/>
        <v>3553.9304347826087</v>
      </c>
      <c r="L70" s="35">
        <f t="shared" ref="L70:L71" si="26">SUM(H70:K70)</f>
        <v>14059.010451183323</v>
      </c>
      <c r="M70" s="3"/>
      <c r="N70" s="3"/>
      <c r="O70" s="2"/>
      <c r="P70" s="2"/>
      <c r="Q70" s="2"/>
      <c r="R70" s="2"/>
      <c r="S70" s="2"/>
      <c r="T70" s="2"/>
      <c r="U70" s="2"/>
      <c r="V70" s="2"/>
      <c r="W70" s="2"/>
    </row>
    <row r="71" spans="1:23" ht="15.75" customHeight="1" x14ac:dyDescent="0.3">
      <c r="A71" s="2"/>
      <c r="B71" s="2"/>
      <c r="C71" s="2"/>
      <c r="D71" s="2"/>
      <c r="E71" s="2"/>
      <c r="F71" s="2"/>
      <c r="G71" s="16" t="s">
        <v>95</v>
      </c>
      <c r="H71" s="35">
        <f t="shared" ref="H71:K71" si="27">H68*H69+H70</f>
        <v>13886.468168835077</v>
      </c>
      <c r="I71" s="35">
        <f t="shared" si="27"/>
        <v>12324.52</v>
      </c>
      <c r="J71" s="35">
        <f t="shared" si="27"/>
        <v>12686.2</v>
      </c>
      <c r="K71" s="35">
        <f t="shared" si="27"/>
        <v>13159.147826086957</v>
      </c>
      <c r="L71" s="35">
        <f t="shared" si="26"/>
        <v>52056.335994922039</v>
      </c>
      <c r="M71" s="3"/>
      <c r="N71" s="3"/>
      <c r="O71" s="2"/>
      <c r="P71" s="2"/>
      <c r="Q71" s="2"/>
      <c r="R71" s="2"/>
      <c r="S71" s="2"/>
      <c r="T71" s="2"/>
      <c r="U71" s="2"/>
      <c r="V71" s="2"/>
      <c r="W71" s="2"/>
    </row>
    <row r="72" spans="1:23" ht="15.75" customHeight="1" x14ac:dyDescent="0.3">
      <c r="A72" s="2"/>
      <c r="B72" s="2"/>
      <c r="C72" s="2"/>
      <c r="D72" s="2"/>
      <c r="E72" s="2"/>
      <c r="F72" s="2"/>
      <c r="G72" s="4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5.75" customHeight="1" x14ac:dyDescent="0.3">
      <c r="A73" s="2"/>
      <c r="B73" s="2"/>
      <c r="C73" s="2"/>
      <c r="D73" s="2"/>
      <c r="E73" s="2"/>
      <c r="F73" s="2"/>
      <c r="G73" s="1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5.75" customHeight="1" x14ac:dyDescent="0.3">
      <c r="A74" s="2"/>
      <c r="B74" s="2"/>
      <c r="C74" s="2"/>
      <c r="D74" s="2"/>
      <c r="E74" s="2"/>
      <c r="F74" s="2"/>
      <c r="G74" s="4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5.75" customHeight="1" x14ac:dyDescent="0.3">
      <c r="A75" s="2"/>
      <c r="B75" s="2"/>
      <c r="C75" s="2"/>
      <c r="D75" s="2"/>
      <c r="E75" s="2"/>
      <c r="F75" s="2"/>
      <c r="G75" s="156" t="s">
        <v>97</v>
      </c>
      <c r="H75" s="150"/>
      <c r="I75" s="150"/>
      <c r="J75" s="150"/>
      <c r="K75" s="150"/>
      <c r="L75" s="150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5.75" customHeight="1" x14ac:dyDescent="0.3">
      <c r="A76" s="2"/>
      <c r="B76" s="2"/>
      <c r="C76" s="2"/>
      <c r="D76" s="2"/>
      <c r="E76" s="2"/>
      <c r="F76" s="2"/>
      <c r="G76" s="151" t="s">
        <v>60</v>
      </c>
      <c r="H76" s="153" t="s">
        <v>38</v>
      </c>
      <c r="I76" s="154"/>
      <c r="J76" s="154"/>
      <c r="K76" s="155"/>
      <c r="L76" s="151" t="s">
        <v>61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5.75" customHeight="1" x14ac:dyDescent="0.3">
      <c r="A77" s="2"/>
      <c r="B77" s="2"/>
      <c r="C77" s="2"/>
      <c r="D77" s="2"/>
      <c r="E77" s="2"/>
      <c r="F77" s="2"/>
      <c r="G77" s="152"/>
      <c r="H77" s="33" t="s">
        <v>41</v>
      </c>
      <c r="I77" s="33" t="s">
        <v>42</v>
      </c>
      <c r="J77" s="33" t="s">
        <v>43</v>
      </c>
      <c r="K77" s="33" t="s">
        <v>44</v>
      </c>
      <c r="L77" s="15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.75" customHeight="1" x14ac:dyDescent="0.3">
      <c r="A78" s="2"/>
      <c r="B78" s="2"/>
      <c r="C78" s="2"/>
      <c r="D78" s="2"/>
      <c r="E78" s="2"/>
      <c r="F78" s="2"/>
      <c r="G78" s="39" t="s">
        <v>98</v>
      </c>
      <c r="H78" s="35" t="s">
        <v>10</v>
      </c>
      <c r="I78" s="35" t="s">
        <v>10</v>
      </c>
      <c r="J78" s="35" t="s">
        <v>10</v>
      </c>
      <c r="K78" s="35" t="s">
        <v>10</v>
      </c>
      <c r="L78" s="35" t="s">
        <v>10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.75" customHeight="1" x14ac:dyDescent="0.3">
      <c r="A79" s="2"/>
      <c r="B79" s="2"/>
      <c r="C79" s="2"/>
      <c r="D79" s="2"/>
      <c r="E79" s="2"/>
      <c r="F79" s="2"/>
      <c r="G79" s="39" t="s">
        <v>99</v>
      </c>
      <c r="H79" s="35">
        <f>H86/100*H49*H54</f>
        <v>182.44994674381854</v>
      </c>
      <c r="I79" s="35">
        <f>H86/100 *I49*I54</f>
        <v>161.928</v>
      </c>
      <c r="J79" s="35">
        <f>H86/100 *J49*J54</f>
        <v>166.68</v>
      </c>
      <c r="K79" s="35">
        <f>H86/100 *K49*K54</f>
        <v>172.89391304347828</v>
      </c>
      <c r="L79" s="35">
        <f t="shared" ref="L79:L82" si="28">SUM(H79:K79)</f>
        <v>683.95185978729683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.75" customHeight="1" x14ac:dyDescent="0.3">
      <c r="A80" s="2"/>
      <c r="B80" s="2"/>
      <c r="C80" s="2"/>
      <c r="D80" s="2"/>
      <c r="E80" s="2"/>
      <c r="F80" s="2"/>
      <c r="G80" s="39" t="s">
        <v>100</v>
      </c>
      <c r="H80" s="41">
        <f t="shared" ref="H80:K80" si="29">$B$27</f>
        <v>787.27499999999998</v>
      </c>
      <c r="I80" s="41">
        <f t="shared" si="29"/>
        <v>787.27499999999998</v>
      </c>
      <c r="J80" s="41">
        <f t="shared" si="29"/>
        <v>787.27499999999998</v>
      </c>
      <c r="K80" s="41">
        <f t="shared" si="29"/>
        <v>787.27499999999998</v>
      </c>
      <c r="L80" s="41">
        <f t="shared" si="28"/>
        <v>3149.1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5.75" customHeight="1" x14ac:dyDescent="0.3">
      <c r="A81" s="2"/>
      <c r="B81" s="2"/>
      <c r="C81" s="2"/>
      <c r="D81" s="2"/>
      <c r="E81" s="2"/>
      <c r="F81" s="2"/>
      <c r="G81" s="39" t="s">
        <v>101</v>
      </c>
      <c r="H81" s="35">
        <f t="shared" ref="H81:K81" si="30">$H$88/100*H68*H69</f>
        <v>6284.387054509305</v>
      </c>
      <c r="I81" s="35">
        <f t="shared" si="30"/>
        <v>5577.5199999999995</v>
      </c>
      <c r="J81" s="35">
        <f t="shared" si="30"/>
        <v>5741.2</v>
      </c>
      <c r="K81" s="35">
        <f t="shared" si="30"/>
        <v>5955.2347826086962</v>
      </c>
      <c r="L81" s="35">
        <f t="shared" si="28"/>
        <v>23558.341837118001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5.75" customHeight="1" x14ac:dyDescent="0.3">
      <c r="A82" s="2"/>
      <c r="B82" s="2"/>
      <c r="C82" s="2"/>
      <c r="D82" s="2"/>
      <c r="E82" s="2"/>
      <c r="F82" s="2"/>
      <c r="G82" s="39" t="s">
        <v>102</v>
      </c>
      <c r="H82" s="35">
        <f t="shared" ref="H82:K82" si="31">H79+H80+H81</f>
        <v>7254.1120012531237</v>
      </c>
      <c r="I82" s="35">
        <f t="shared" si="31"/>
        <v>6526.723</v>
      </c>
      <c r="J82" s="35">
        <f t="shared" si="31"/>
        <v>6695.1549999999997</v>
      </c>
      <c r="K82" s="35">
        <f t="shared" si="31"/>
        <v>6915.4036956521741</v>
      </c>
      <c r="L82" s="35">
        <f t="shared" si="28"/>
        <v>27391.393696905296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5.75" customHeight="1" x14ac:dyDescent="0.3">
      <c r="A83" s="2"/>
      <c r="B83" s="2"/>
      <c r="C83" s="2"/>
      <c r="D83" s="2"/>
      <c r="E83" s="2"/>
      <c r="F83" s="2"/>
      <c r="G83" s="39" t="s">
        <v>104</v>
      </c>
      <c r="H83" s="41">
        <f t="shared" ref="H83:L83" si="32">H80</f>
        <v>787.27499999999998</v>
      </c>
      <c r="I83" s="41">
        <f t="shared" si="32"/>
        <v>787.27499999999998</v>
      </c>
      <c r="J83" s="41">
        <f t="shared" si="32"/>
        <v>787.27499999999998</v>
      </c>
      <c r="K83" s="41">
        <f t="shared" si="32"/>
        <v>787.27499999999998</v>
      </c>
      <c r="L83" s="41">
        <f t="shared" si="32"/>
        <v>3149.1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5.75" customHeight="1" x14ac:dyDescent="0.3">
      <c r="A84" s="2"/>
      <c r="B84" s="2"/>
      <c r="C84" s="2"/>
      <c r="D84" s="2"/>
      <c r="E84" s="2"/>
      <c r="F84" s="2"/>
      <c r="G84" s="39" t="s">
        <v>105</v>
      </c>
      <c r="H84" s="35">
        <f t="shared" ref="H84:K84" si="33">H82-H83</f>
        <v>6466.8370012531241</v>
      </c>
      <c r="I84" s="35">
        <f t="shared" si="33"/>
        <v>5739.4480000000003</v>
      </c>
      <c r="J84" s="35">
        <f t="shared" si="33"/>
        <v>5907.88</v>
      </c>
      <c r="K84" s="35">
        <f t="shared" si="33"/>
        <v>6128.1286956521744</v>
      </c>
      <c r="L84" s="35">
        <f>SUM(H84:K84)</f>
        <v>24242.293696905297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75" customHeight="1" x14ac:dyDescent="0.3">
      <c r="A85" s="2"/>
      <c r="B85" s="2"/>
      <c r="C85" s="2"/>
      <c r="D85" s="2"/>
      <c r="E85" s="2"/>
      <c r="F85" s="2"/>
      <c r="G85" s="4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5.75" customHeight="1" x14ac:dyDescent="0.3">
      <c r="A86" s="2"/>
      <c r="B86" s="2"/>
      <c r="C86" s="2"/>
      <c r="D86" s="2"/>
      <c r="E86" s="2"/>
      <c r="F86" s="2"/>
      <c r="G86" s="15" t="s">
        <v>62</v>
      </c>
      <c r="H86" s="14">
        <v>1.2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5.75" customHeight="1" x14ac:dyDescent="0.3">
      <c r="A87" s="2"/>
      <c r="B87" s="2"/>
      <c r="C87" s="2"/>
      <c r="D87" s="2"/>
      <c r="E87" s="2"/>
      <c r="F87" s="2"/>
      <c r="G87" s="4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5.75" customHeight="1" x14ac:dyDescent="0.3">
      <c r="A88" s="2"/>
      <c r="B88" s="2"/>
      <c r="C88" s="2"/>
      <c r="D88" s="2"/>
      <c r="E88" s="2"/>
      <c r="F88" s="2"/>
      <c r="G88" s="13" t="s">
        <v>57</v>
      </c>
      <c r="H88" s="14">
        <v>62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5.75" customHeight="1" x14ac:dyDescent="0.3">
      <c r="A89" s="2"/>
      <c r="B89" s="2"/>
      <c r="C89" s="2"/>
      <c r="D89" s="2"/>
      <c r="E89" s="2"/>
      <c r="F89" s="2"/>
      <c r="G89" s="4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5.75" customHeight="1" x14ac:dyDescent="0.3">
      <c r="A90" s="2"/>
      <c r="B90" s="2"/>
      <c r="C90" s="2"/>
      <c r="D90" s="2"/>
      <c r="E90" s="2"/>
      <c r="F90" s="2"/>
      <c r="G90" s="4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5.75" customHeight="1" x14ac:dyDescent="0.3">
      <c r="A91" s="2"/>
      <c r="B91" s="2"/>
      <c r="C91" s="2"/>
      <c r="D91" s="2"/>
      <c r="E91" s="2"/>
      <c r="F91" s="2"/>
      <c r="G91" s="156" t="s">
        <v>106</v>
      </c>
      <c r="H91" s="150"/>
      <c r="I91" s="150"/>
      <c r="J91" s="150"/>
      <c r="K91" s="150"/>
      <c r="L91" s="150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75" customHeight="1" x14ac:dyDescent="0.3">
      <c r="A92" s="2"/>
      <c r="B92" s="2"/>
      <c r="C92" s="2"/>
      <c r="D92" s="2"/>
      <c r="E92" s="2"/>
      <c r="F92" s="2"/>
      <c r="G92" s="151" t="s">
        <v>60</v>
      </c>
      <c r="H92" s="153" t="s">
        <v>38</v>
      </c>
      <c r="I92" s="154"/>
      <c r="J92" s="154"/>
      <c r="K92" s="155"/>
      <c r="L92" s="151" t="s">
        <v>61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5.75" customHeight="1" x14ac:dyDescent="0.3">
      <c r="A93" s="2"/>
      <c r="B93" s="2"/>
      <c r="C93" s="2"/>
      <c r="D93" s="2"/>
      <c r="E93" s="2"/>
      <c r="F93" s="2"/>
      <c r="G93" s="152"/>
      <c r="H93" s="33" t="s">
        <v>41</v>
      </c>
      <c r="I93" s="33" t="s">
        <v>42</v>
      </c>
      <c r="J93" s="33" t="s">
        <v>43</v>
      </c>
      <c r="K93" s="33" t="s">
        <v>44</v>
      </c>
      <c r="L93" s="15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5.75" customHeight="1" x14ac:dyDescent="0.3">
      <c r="A94" s="2"/>
      <c r="B94" s="2"/>
      <c r="C94" s="2"/>
      <c r="D94" s="2"/>
      <c r="E94" s="2"/>
      <c r="F94" s="2"/>
      <c r="G94" s="39" t="s">
        <v>107</v>
      </c>
      <c r="H94" s="35">
        <f t="shared" ref="H94:K94" si="34">H49*H54</f>
        <v>15204.162228651545</v>
      </c>
      <c r="I94" s="35">
        <f t="shared" si="34"/>
        <v>13494</v>
      </c>
      <c r="J94" s="35">
        <f t="shared" si="34"/>
        <v>13890</v>
      </c>
      <c r="K94" s="35">
        <f t="shared" si="34"/>
        <v>14407.826086956522</v>
      </c>
      <c r="L94" s="35">
        <f t="shared" ref="L94:L95" si="35">SUM(H94:K94)</f>
        <v>56995.988315608069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5.75" customHeight="1" x14ac:dyDescent="0.3">
      <c r="A95" s="2"/>
      <c r="B95" s="2"/>
      <c r="C95" s="2"/>
      <c r="D95" s="2"/>
      <c r="E95" s="2"/>
      <c r="F95" s="2"/>
      <c r="G95" s="39" t="s">
        <v>108</v>
      </c>
      <c r="H95" s="35">
        <f t="shared" ref="H95:K95" si="36">H71</f>
        <v>13886.468168835077</v>
      </c>
      <c r="I95" s="35">
        <f t="shared" si="36"/>
        <v>12324.52</v>
      </c>
      <c r="J95" s="35">
        <f t="shared" si="36"/>
        <v>12686.2</v>
      </c>
      <c r="K95" s="35">
        <f t="shared" si="36"/>
        <v>13159.147826086957</v>
      </c>
      <c r="L95" s="35">
        <f t="shared" si="35"/>
        <v>52056.335994922039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5.75" customHeight="1" x14ac:dyDescent="0.3">
      <c r="A96" s="2"/>
      <c r="B96" s="2"/>
      <c r="C96" s="2"/>
      <c r="D96" s="2"/>
      <c r="E96" s="2"/>
      <c r="F96" s="2"/>
      <c r="G96" s="39" t="s">
        <v>109</v>
      </c>
      <c r="H96" s="35" t="s">
        <v>10</v>
      </c>
      <c r="I96" s="35" t="s">
        <v>10</v>
      </c>
      <c r="J96" s="35" t="s">
        <v>10</v>
      </c>
      <c r="K96" s="35" t="s">
        <v>10</v>
      </c>
      <c r="L96" s="35" t="s">
        <v>10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5.75" customHeight="1" x14ac:dyDescent="0.3">
      <c r="A97" s="2"/>
      <c r="B97" s="2"/>
      <c r="C97" s="2"/>
      <c r="D97" s="2"/>
      <c r="E97" s="2"/>
      <c r="F97" s="2"/>
      <c r="G97" s="39" t="s">
        <v>110</v>
      </c>
      <c r="H97" s="35">
        <f t="shared" ref="H97:K97" si="37">H79</f>
        <v>182.44994674381854</v>
      </c>
      <c r="I97" s="35">
        <f t="shared" si="37"/>
        <v>161.928</v>
      </c>
      <c r="J97" s="35">
        <f t="shared" si="37"/>
        <v>166.68</v>
      </c>
      <c r="K97" s="35">
        <f t="shared" si="37"/>
        <v>172.89391304347828</v>
      </c>
      <c r="L97" s="35">
        <f t="shared" ref="L97:L100" si="38">SUM(H97:K97)</f>
        <v>683.95185978729683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5.75" customHeight="1" x14ac:dyDescent="0.3">
      <c r="A98" s="2"/>
      <c r="B98" s="2"/>
      <c r="C98" s="2"/>
      <c r="D98" s="2"/>
      <c r="E98" s="2"/>
      <c r="F98" s="2"/>
      <c r="G98" s="42" t="s">
        <v>111</v>
      </c>
      <c r="H98" s="43">
        <f t="shared" ref="H98:K98" si="39">H83</f>
        <v>787.27499999999998</v>
      </c>
      <c r="I98" s="43">
        <f t="shared" si="39"/>
        <v>787.27499999999998</v>
      </c>
      <c r="J98" s="43">
        <f t="shared" si="39"/>
        <v>787.27499999999998</v>
      </c>
      <c r="K98" s="43">
        <f t="shared" si="39"/>
        <v>787.27499999999998</v>
      </c>
      <c r="L98" s="41">
        <f t="shared" si="38"/>
        <v>3149.1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5.75" customHeight="1" x14ac:dyDescent="0.3">
      <c r="A99" s="2"/>
      <c r="B99" s="2"/>
      <c r="C99" s="2"/>
      <c r="D99" s="2"/>
      <c r="E99" s="2"/>
      <c r="F99" s="2"/>
      <c r="G99" s="39" t="s">
        <v>112</v>
      </c>
      <c r="H99" s="35">
        <f t="shared" ref="H99:K99" si="40">H81</f>
        <v>6284.387054509305</v>
      </c>
      <c r="I99" s="35">
        <f t="shared" si="40"/>
        <v>5577.5199999999995</v>
      </c>
      <c r="J99" s="35">
        <f t="shared" si="40"/>
        <v>5741.2</v>
      </c>
      <c r="K99" s="35">
        <f t="shared" si="40"/>
        <v>5955.2347826086962</v>
      </c>
      <c r="L99" s="35">
        <f t="shared" si="38"/>
        <v>23558.341837118001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75" customHeight="1" x14ac:dyDescent="0.3">
      <c r="A100" s="2"/>
      <c r="B100" s="2"/>
      <c r="C100" s="2"/>
      <c r="D100" s="2"/>
      <c r="E100" s="2"/>
      <c r="F100" s="2"/>
      <c r="G100" s="39" t="s">
        <v>113</v>
      </c>
      <c r="H100" s="35">
        <f t="shared" ref="H100:K100" si="41">SUM(H94:H99)</f>
        <v>36344.742398739749</v>
      </c>
      <c r="I100" s="35">
        <f t="shared" si="41"/>
        <v>32345.243000000002</v>
      </c>
      <c r="J100" s="35">
        <f t="shared" si="41"/>
        <v>33271.355000000003</v>
      </c>
      <c r="K100" s="35">
        <f t="shared" si="41"/>
        <v>34482.377608695657</v>
      </c>
      <c r="L100" s="35">
        <f t="shared" si="38"/>
        <v>136443.71800743541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5.75" customHeight="1" x14ac:dyDescent="0.3">
      <c r="A101" s="2"/>
      <c r="B101" s="2"/>
      <c r="C101" s="2"/>
      <c r="D101" s="2"/>
      <c r="E101" s="2"/>
      <c r="F101" s="2"/>
      <c r="G101" s="42" t="s">
        <v>114</v>
      </c>
      <c r="H101" s="44" t="s">
        <v>10</v>
      </c>
      <c r="I101" s="44" t="s">
        <v>10</v>
      </c>
      <c r="J101" s="44" t="s">
        <v>10</v>
      </c>
      <c r="K101" s="44" t="s">
        <v>10</v>
      </c>
      <c r="L101" s="90">
        <f>L100/L36</f>
        <v>28.727015084337992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5.75" customHeight="1" x14ac:dyDescent="0.3">
      <c r="A102" s="2"/>
      <c r="B102" s="2"/>
      <c r="C102" s="2"/>
      <c r="D102" s="2"/>
      <c r="E102" s="2"/>
      <c r="F102" s="2"/>
      <c r="G102" s="4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5.75" customHeight="1" x14ac:dyDescent="0.3">
      <c r="A103" s="2"/>
      <c r="B103" s="2"/>
      <c r="C103" s="2"/>
      <c r="D103" s="2"/>
      <c r="E103" s="2"/>
      <c r="F103" s="2"/>
      <c r="G103" s="4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5.75" customHeight="1" x14ac:dyDescent="0.3">
      <c r="A104" s="2"/>
      <c r="B104" s="2"/>
      <c r="C104" s="2"/>
      <c r="D104" s="2"/>
      <c r="E104" s="2"/>
      <c r="F104" s="2"/>
      <c r="G104" s="4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5.75" customHeight="1" x14ac:dyDescent="0.3">
      <c r="A105" s="2"/>
      <c r="B105" s="2"/>
      <c r="C105" s="2"/>
      <c r="D105" s="2"/>
      <c r="E105" s="2"/>
      <c r="F105" s="2"/>
      <c r="G105" s="156" t="s">
        <v>115</v>
      </c>
      <c r="H105" s="150"/>
      <c r="I105" s="150"/>
      <c r="J105" s="150"/>
      <c r="K105" s="150"/>
      <c r="L105" s="150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5.75" customHeight="1" x14ac:dyDescent="0.3">
      <c r="A106" s="2"/>
      <c r="B106" s="2"/>
      <c r="C106" s="2"/>
      <c r="D106" s="2"/>
      <c r="E106" s="2"/>
      <c r="F106" s="2"/>
      <c r="G106" s="151" t="s">
        <v>60</v>
      </c>
      <c r="H106" s="153" t="s">
        <v>38</v>
      </c>
      <c r="I106" s="154"/>
      <c r="J106" s="154"/>
      <c r="K106" s="155"/>
      <c r="L106" s="151" t="s">
        <v>61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5.75" customHeight="1" x14ac:dyDescent="0.3">
      <c r="A107" s="2"/>
      <c r="B107" s="2"/>
      <c r="C107" s="2"/>
      <c r="D107" s="2"/>
      <c r="E107" s="2"/>
      <c r="F107" s="2"/>
      <c r="G107" s="152"/>
      <c r="H107" s="33" t="s">
        <v>41</v>
      </c>
      <c r="I107" s="33" t="s">
        <v>42</v>
      </c>
      <c r="J107" s="33" t="s">
        <v>43</v>
      </c>
      <c r="K107" s="33" t="s">
        <v>44</v>
      </c>
      <c r="L107" s="15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5.75" customHeight="1" x14ac:dyDescent="0.3">
      <c r="A108" s="2"/>
      <c r="B108" s="2"/>
      <c r="C108" s="2"/>
      <c r="D108" s="2"/>
      <c r="E108" s="2"/>
      <c r="F108" s="46">
        <v>1.4E-2</v>
      </c>
      <c r="G108" s="39" t="s">
        <v>116</v>
      </c>
      <c r="H108" s="35">
        <f>H115/100*L101*H21</f>
        <v>472.55939813735989</v>
      </c>
      <c r="I108" s="35">
        <f>H115/100 *L101*I21</f>
        <v>450.43959652241966</v>
      </c>
      <c r="J108" s="35">
        <f>H115/100 *L101*J21</f>
        <v>462.50494285784163</v>
      </c>
      <c r="K108" s="35">
        <f>H115/100 *L101*K21</f>
        <v>482.61385341687821</v>
      </c>
      <c r="L108" s="35">
        <f t="shared" ref="L108:L112" si="42">SUM(H108:K108)</f>
        <v>1868.1177909344992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5.75" customHeight="1" x14ac:dyDescent="0.3">
      <c r="A109" s="2"/>
      <c r="B109" s="2"/>
      <c r="C109" s="2"/>
      <c r="D109" s="2"/>
      <c r="E109" s="2"/>
      <c r="F109" s="2"/>
      <c r="G109" s="39" t="s">
        <v>117</v>
      </c>
      <c r="H109" s="35">
        <f>H117+H119+(H121/4)+H123 + H125/4</f>
        <v>6619.85</v>
      </c>
      <c r="I109" s="35">
        <f>H117+H119+(H121/4)+H123 + H125/4</f>
        <v>6619.85</v>
      </c>
      <c r="J109" s="35">
        <f>H117+H119+(H121/4)+H123 + H125/4</f>
        <v>6619.85</v>
      </c>
      <c r="K109" s="35">
        <f>H117+H119+(H121/4)+H123 + H125/4</f>
        <v>6619.85</v>
      </c>
      <c r="L109" s="35">
        <f t="shared" si="42"/>
        <v>26479.4</v>
      </c>
      <c r="M109" s="2"/>
      <c r="N109" s="2"/>
      <c r="O109" s="2"/>
      <c r="P109" s="2" t="s">
        <v>118</v>
      </c>
      <c r="Q109" s="2"/>
      <c r="R109" s="2"/>
      <c r="S109" s="2"/>
      <c r="T109" s="2"/>
      <c r="U109" s="2"/>
      <c r="V109" s="2"/>
      <c r="W109" s="2"/>
    </row>
    <row r="110" spans="1:23" ht="15.75" customHeight="1" x14ac:dyDescent="0.3">
      <c r="A110" s="2"/>
      <c r="B110" s="2"/>
      <c r="C110" s="2"/>
      <c r="D110" s="2"/>
      <c r="E110" s="2"/>
      <c r="F110" s="2"/>
      <c r="G110" s="39" t="s">
        <v>102</v>
      </c>
      <c r="H110" s="35">
        <f t="shared" ref="H110:K110" si="43">SUM(H108,H109)</f>
        <v>7092.4093981373599</v>
      </c>
      <c r="I110" s="35">
        <f t="shared" si="43"/>
        <v>7070.2895965224197</v>
      </c>
      <c r="J110" s="35">
        <f t="shared" si="43"/>
        <v>7082.3549428578417</v>
      </c>
      <c r="K110" s="35">
        <f t="shared" si="43"/>
        <v>7102.4638534168789</v>
      </c>
      <c r="L110" s="35">
        <f t="shared" si="42"/>
        <v>28347.5177909345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5.75" customHeight="1" x14ac:dyDescent="0.3">
      <c r="A111" s="2"/>
      <c r="B111" s="2"/>
      <c r="C111" s="2"/>
      <c r="D111" s="2"/>
      <c r="E111" s="2"/>
      <c r="F111" s="2"/>
      <c r="G111" s="39" t="s">
        <v>119</v>
      </c>
      <c r="H111" s="41">
        <f t="shared" ref="H111:K111" si="44">$B$28</f>
        <v>524.85</v>
      </c>
      <c r="I111" s="41">
        <f t="shared" si="44"/>
        <v>524.85</v>
      </c>
      <c r="J111" s="41">
        <f t="shared" si="44"/>
        <v>524.85</v>
      </c>
      <c r="K111" s="41">
        <f t="shared" si="44"/>
        <v>524.85</v>
      </c>
      <c r="L111" s="41">
        <f t="shared" si="42"/>
        <v>2099.4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5.75" customHeight="1" x14ac:dyDescent="0.3">
      <c r="A112" s="2"/>
      <c r="B112" s="2"/>
      <c r="C112" s="2"/>
      <c r="D112" s="2"/>
      <c r="E112" s="2"/>
      <c r="F112" s="2"/>
      <c r="G112" s="39" t="s">
        <v>120</v>
      </c>
      <c r="H112" s="35">
        <f t="shared" ref="H112:K112" si="45">H110-H111</f>
        <v>6567.5593981373595</v>
      </c>
      <c r="I112" s="35">
        <f t="shared" si="45"/>
        <v>6545.4395965224194</v>
      </c>
      <c r="J112" s="35">
        <f t="shared" si="45"/>
        <v>6557.5049428578413</v>
      </c>
      <c r="K112" s="35">
        <f t="shared" si="45"/>
        <v>6577.6138534168786</v>
      </c>
      <c r="L112" s="35">
        <f t="shared" si="42"/>
        <v>26248.117790934499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5.75" customHeight="1" x14ac:dyDescent="0.3">
      <c r="A113" s="2"/>
      <c r="B113" s="2"/>
      <c r="C113" s="2"/>
      <c r="D113" s="2"/>
      <c r="E113" s="2"/>
      <c r="F113" s="2"/>
      <c r="G113" s="4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5.75" customHeight="1" x14ac:dyDescent="0.3">
      <c r="A114" s="2"/>
      <c r="B114" s="2"/>
      <c r="C114" s="2"/>
      <c r="D114" s="2"/>
      <c r="E114" s="2"/>
      <c r="F114" s="2"/>
      <c r="G114" s="4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5.75" customHeight="1" x14ac:dyDescent="0.3">
      <c r="A115" s="2"/>
      <c r="B115" s="2"/>
      <c r="C115" s="2"/>
      <c r="D115" s="2"/>
      <c r="E115" s="2"/>
      <c r="F115" s="2"/>
      <c r="G115" s="15" t="s">
        <v>59</v>
      </c>
      <c r="H115" s="14">
        <v>1.4</v>
      </c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5.75" customHeight="1" x14ac:dyDescent="0.3">
      <c r="A116" s="2"/>
      <c r="B116" s="2"/>
      <c r="C116" s="2"/>
      <c r="D116" s="2"/>
      <c r="E116" s="2"/>
      <c r="F116" s="2"/>
      <c r="G116" s="4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5.75" customHeight="1" x14ac:dyDescent="0.3">
      <c r="A117" s="2"/>
      <c r="B117" s="2"/>
      <c r="C117" s="2"/>
      <c r="D117" s="2"/>
      <c r="E117" s="2"/>
      <c r="F117" s="2"/>
      <c r="G117" s="15" t="s">
        <v>56</v>
      </c>
      <c r="H117" s="21">
        <v>524.85</v>
      </c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5.75" customHeight="1" x14ac:dyDescent="0.3">
      <c r="A118" s="2"/>
      <c r="B118" s="2"/>
      <c r="C118" s="2"/>
      <c r="D118" s="2"/>
      <c r="E118" s="2"/>
      <c r="F118" s="2"/>
      <c r="G118" s="4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5.75" customHeight="1" x14ac:dyDescent="0.3">
      <c r="A119" s="2"/>
      <c r="B119" s="2"/>
      <c r="C119" s="2"/>
      <c r="D119" s="2"/>
      <c r="E119" s="2"/>
      <c r="F119" s="2"/>
      <c r="G119" s="15" t="s">
        <v>64</v>
      </c>
      <c r="H119" s="14">
        <v>4275</v>
      </c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5.75" customHeight="1" x14ac:dyDescent="0.3">
      <c r="A120" s="2"/>
      <c r="B120" s="2"/>
      <c r="C120" s="2"/>
      <c r="D120" s="2"/>
      <c r="E120" s="2"/>
      <c r="F120" s="2"/>
      <c r="G120" s="4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5.75" customHeight="1" x14ac:dyDescent="0.3">
      <c r="A121" s="2"/>
      <c r="B121" s="2"/>
      <c r="C121" s="2"/>
      <c r="D121" s="2"/>
      <c r="E121" s="2"/>
      <c r="F121" s="2"/>
      <c r="G121" s="15" t="s">
        <v>66</v>
      </c>
      <c r="H121" s="14">
        <v>2552</v>
      </c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5.75" customHeight="1" x14ac:dyDescent="0.3">
      <c r="A122" s="2"/>
      <c r="B122" s="2"/>
      <c r="C122" s="2"/>
      <c r="D122" s="2"/>
      <c r="E122" s="2"/>
      <c r="F122" s="2"/>
      <c r="G122" s="4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5.75" customHeight="1" x14ac:dyDescent="0.3">
      <c r="A123" s="2"/>
      <c r="B123" s="2"/>
      <c r="C123" s="2"/>
      <c r="D123" s="2"/>
      <c r="E123" s="2"/>
      <c r="F123" s="2"/>
      <c r="G123" s="15" t="s">
        <v>51</v>
      </c>
      <c r="H123" s="14">
        <v>225</v>
      </c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5.75" customHeight="1" x14ac:dyDescent="0.3">
      <c r="A124" s="2"/>
      <c r="B124" s="2"/>
      <c r="C124" s="2"/>
      <c r="D124" s="2"/>
      <c r="E124" s="2"/>
      <c r="F124" s="2"/>
      <c r="G124" s="4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5.75" customHeight="1" x14ac:dyDescent="0.3">
      <c r="A125" s="2"/>
      <c r="B125" s="2"/>
      <c r="C125" s="2"/>
      <c r="D125" s="2"/>
      <c r="E125" s="2"/>
      <c r="F125" s="2"/>
      <c r="G125" s="15" t="s">
        <v>47</v>
      </c>
      <c r="H125" s="14">
        <v>3828</v>
      </c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5.75" customHeight="1" x14ac:dyDescent="0.3">
      <c r="A126" s="2"/>
      <c r="B126" s="2"/>
      <c r="C126" s="2"/>
      <c r="D126" s="2"/>
      <c r="E126" s="2"/>
      <c r="F126" s="2"/>
      <c r="G126" s="4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5.75" customHeight="1" x14ac:dyDescent="0.3">
      <c r="A127" s="2"/>
      <c r="B127" s="2"/>
      <c r="C127" s="2"/>
      <c r="D127" s="2"/>
      <c r="E127" s="2"/>
      <c r="F127" s="2"/>
      <c r="G127" s="4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5.75" customHeight="1" x14ac:dyDescent="0.3">
      <c r="A128" s="2"/>
      <c r="B128" s="2"/>
      <c r="C128" s="2"/>
      <c r="D128" s="2"/>
      <c r="E128" s="2"/>
      <c r="F128" s="2"/>
      <c r="G128" s="11"/>
      <c r="H128" s="48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5.75" customHeight="1" x14ac:dyDescent="0.3">
      <c r="A129" s="2"/>
      <c r="B129" s="2"/>
      <c r="C129" s="2"/>
      <c r="D129" s="2"/>
      <c r="E129" s="2"/>
      <c r="F129" s="2"/>
      <c r="G129" s="4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5.75" customHeight="1" x14ac:dyDescent="0.3">
      <c r="A130" s="2"/>
      <c r="B130" s="2"/>
      <c r="C130" s="2"/>
      <c r="D130" s="2"/>
      <c r="E130" s="2"/>
      <c r="F130" s="2"/>
      <c r="G130" s="4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5.75" customHeight="1" x14ac:dyDescent="0.3">
      <c r="A131" s="2"/>
      <c r="B131" s="2"/>
      <c r="C131" s="2"/>
      <c r="D131" s="2"/>
      <c r="E131" s="2"/>
      <c r="F131" s="2"/>
      <c r="G131" s="156" t="s">
        <v>121</v>
      </c>
      <c r="H131" s="150"/>
      <c r="I131" s="150"/>
      <c r="J131" s="150"/>
      <c r="K131" s="150"/>
      <c r="L131" s="150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5.75" customHeight="1" x14ac:dyDescent="0.3">
      <c r="A132" s="2"/>
      <c r="B132" s="2"/>
      <c r="C132" s="2"/>
      <c r="D132" s="2"/>
      <c r="E132" s="2"/>
      <c r="F132" s="2"/>
      <c r="G132" s="151" t="s">
        <v>60</v>
      </c>
      <c r="H132" s="153" t="s">
        <v>38</v>
      </c>
      <c r="I132" s="154"/>
      <c r="J132" s="154"/>
      <c r="K132" s="155"/>
      <c r="L132" s="151" t="s">
        <v>61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5.75" customHeight="1" x14ac:dyDescent="0.3">
      <c r="A133" s="2"/>
      <c r="B133" s="2"/>
      <c r="C133" s="2"/>
      <c r="D133" s="2"/>
      <c r="E133" s="2"/>
      <c r="F133" s="2"/>
      <c r="G133" s="152"/>
      <c r="H133" s="16" t="s">
        <v>41</v>
      </c>
      <c r="I133" s="16" t="s">
        <v>42</v>
      </c>
      <c r="J133" s="16" t="s">
        <v>43</v>
      </c>
      <c r="K133" s="16" t="s">
        <v>44</v>
      </c>
      <c r="L133" s="15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5.75" customHeight="1" x14ac:dyDescent="0.3">
      <c r="A134" s="2"/>
      <c r="B134" s="2"/>
      <c r="C134" s="2"/>
      <c r="D134" s="2"/>
      <c r="E134" s="2"/>
      <c r="F134" s="2"/>
      <c r="G134" s="42" t="s">
        <v>122</v>
      </c>
      <c r="H134" s="29">
        <f>B5</f>
        <v>11200</v>
      </c>
      <c r="I134" s="26" t="s">
        <v>10</v>
      </c>
      <c r="J134" s="26" t="s">
        <v>10</v>
      </c>
      <c r="K134" s="26" t="s">
        <v>10</v>
      </c>
      <c r="L134" s="26" t="s">
        <v>10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5.75" customHeight="1" x14ac:dyDescent="0.3">
      <c r="A135" s="2"/>
      <c r="B135" s="2"/>
      <c r="C135" s="2"/>
      <c r="D135" s="2"/>
      <c r="E135" s="2"/>
      <c r="F135" s="2"/>
      <c r="G135" s="42" t="s">
        <v>123</v>
      </c>
      <c r="H135" s="171" t="s">
        <v>10</v>
      </c>
      <c r="I135" s="171" t="s">
        <v>10</v>
      </c>
      <c r="J135" s="171" t="s">
        <v>10</v>
      </c>
      <c r="K135" s="171" t="s">
        <v>10</v>
      </c>
      <c r="L135" s="171" t="s">
        <v>10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5.75" customHeight="1" x14ac:dyDescent="0.3">
      <c r="A136" s="2"/>
      <c r="B136" s="2"/>
      <c r="C136" s="2"/>
      <c r="D136" s="2"/>
      <c r="E136" s="2"/>
      <c r="F136" s="2"/>
      <c r="G136" s="42" t="s">
        <v>124</v>
      </c>
      <c r="H136" s="152"/>
      <c r="I136" s="152"/>
      <c r="J136" s="152"/>
      <c r="K136" s="152"/>
      <c r="L136" s="15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5.75" customHeight="1" x14ac:dyDescent="0.3">
      <c r="A137" s="2"/>
      <c r="B137" s="2"/>
      <c r="C137" s="2"/>
      <c r="D137" s="2"/>
      <c r="E137" s="2"/>
      <c r="F137" s="2"/>
      <c r="G137" s="42" t="s">
        <v>125</v>
      </c>
      <c r="H137" s="26">
        <f>H23*H144/100</f>
        <v>36660</v>
      </c>
      <c r="I137" s="26">
        <f>H23*H145/100</f>
        <v>18612</v>
      </c>
      <c r="J137" s="26" t="s">
        <v>10</v>
      </c>
      <c r="K137" s="26" t="s">
        <v>10</v>
      </c>
      <c r="L137" s="26" t="s">
        <v>10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5.75" customHeight="1" x14ac:dyDescent="0.3">
      <c r="A138" s="2"/>
      <c r="B138" s="2"/>
      <c r="C138" s="2"/>
      <c r="D138" s="2"/>
      <c r="E138" s="2"/>
      <c r="F138" s="2"/>
      <c r="G138" s="42" t="s">
        <v>126</v>
      </c>
      <c r="H138" s="26" t="s">
        <v>10</v>
      </c>
      <c r="I138" s="26">
        <f>I23*(H144/100)</f>
        <v>34944</v>
      </c>
      <c r="J138" s="26">
        <f>I23*(H145/100)</f>
        <v>17740.8</v>
      </c>
      <c r="K138" s="26" t="s">
        <v>10</v>
      </c>
      <c r="L138" s="26" t="s">
        <v>10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5.75" customHeight="1" x14ac:dyDescent="0.3">
      <c r="A139" s="2"/>
      <c r="B139" s="2"/>
      <c r="C139" s="2"/>
      <c r="D139" s="2"/>
      <c r="E139" s="2"/>
      <c r="F139" s="2"/>
      <c r="G139" s="42" t="s">
        <v>127</v>
      </c>
      <c r="H139" s="26" t="s">
        <v>10</v>
      </c>
      <c r="I139" s="26" t="s">
        <v>10</v>
      </c>
      <c r="J139" s="26">
        <f>J23*H144/100</f>
        <v>35880</v>
      </c>
      <c r="K139" s="26">
        <f>J23*H145/100</f>
        <v>18216</v>
      </c>
      <c r="L139" s="26" t="s">
        <v>10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5.75" customHeight="1" x14ac:dyDescent="0.3">
      <c r="A140" s="2"/>
      <c r="B140" s="2"/>
      <c r="C140" s="2"/>
      <c r="D140" s="2"/>
      <c r="E140" s="2"/>
      <c r="F140" s="2"/>
      <c r="G140" s="42" t="s">
        <v>128</v>
      </c>
      <c r="H140" s="26" t="s">
        <v>10</v>
      </c>
      <c r="I140" s="26" t="s">
        <v>10</v>
      </c>
      <c r="J140" s="26" t="s">
        <v>10</v>
      </c>
      <c r="K140" s="26">
        <f>K23*H144/100</f>
        <v>37440</v>
      </c>
      <c r="L140" s="26" t="s">
        <v>10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5.75" customHeight="1" x14ac:dyDescent="0.3">
      <c r="A141" s="2"/>
      <c r="B141" s="2"/>
      <c r="C141" s="2"/>
      <c r="D141" s="2"/>
      <c r="E141" s="2"/>
      <c r="F141" s="2"/>
      <c r="G141" s="42" t="s">
        <v>129</v>
      </c>
      <c r="H141" s="26">
        <f>SUM(H134,H137)</f>
        <v>47860</v>
      </c>
      <c r="I141" s="26">
        <f>SUM(I137,I138)</f>
        <v>53556</v>
      </c>
      <c r="J141" s="26">
        <f>SUM(J138,J139)</f>
        <v>53620.800000000003</v>
      </c>
      <c r="K141" s="26">
        <f>SUM(K139,K140)</f>
        <v>55656</v>
      </c>
      <c r="L141" s="26">
        <f>SUM(H141:K141)</f>
        <v>210692.8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5.75" customHeight="1" x14ac:dyDescent="0.3">
      <c r="A142" s="2"/>
      <c r="B142" s="2"/>
      <c r="C142" s="2"/>
      <c r="D142" s="2"/>
      <c r="E142" s="2"/>
      <c r="F142" s="2"/>
      <c r="G142" s="42" t="s">
        <v>130</v>
      </c>
      <c r="H142" s="26" t="s">
        <v>10</v>
      </c>
      <c r="I142" s="26" t="s">
        <v>10</v>
      </c>
      <c r="J142" s="26" t="s">
        <v>10</v>
      </c>
      <c r="K142" s="26">
        <f>H145/100*K23</f>
        <v>19008</v>
      </c>
      <c r="L142" s="26" t="s">
        <v>10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5.75" customHeight="1" x14ac:dyDescent="0.3">
      <c r="A143" s="2"/>
      <c r="B143" s="2"/>
      <c r="C143" s="2"/>
      <c r="D143" s="2"/>
      <c r="E143" s="2"/>
      <c r="F143" s="2"/>
      <c r="G143" s="4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5.75" customHeight="1" x14ac:dyDescent="0.3">
      <c r="A144" s="2"/>
      <c r="B144" s="2"/>
      <c r="C144" s="2"/>
      <c r="D144" s="2"/>
      <c r="E144" s="2"/>
      <c r="F144" s="2"/>
      <c r="G144" s="13" t="s">
        <v>29</v>
      </c>
      <c r="H144" s="14">
        <v>65</v>
      </c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5.75" customHeight="1" x14ac:dyDescent="0.3">
      <c r="A145" s="2"/>
      <c r="B145" s="2"/>
      <c r="C145" s="2"/>
      <c r="D145" s="2"/>
      <c r="E145" s="2"/>
      <c r="F145" s="2"/>
      <c r="G145" s="13" t="s">
        <v>32</v>
      </c>
      <c r="H145" s="14">
        <v>33</v>
      </c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5.75" customHeight="1" x14ac:dyDescent="0.3">
      <c r="A146" s="2"/>
      <c r="B146" s="2"/>
      <c r="C146" s="2"/>
      <c r="D146" s="2"/>
      <c r="E146" s="2"/>
      <c r="F146" s="2"/>
      <c r="G146" s="4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5.75" customHeight="1" x14ac:dyDescent="0.3">
      <c r="A147" s="2"/>
      <c r="B147" s="2"/>
      <c r="C147" s="2"/>
      <c r="D147" s="2"/>
      <c r="E147" s="2"/>
      <c r="F147" s="2"/>
      <c r="G147" s="4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5.75" customHeight="1" x14ac:dyDescent="0.3">
      <c r="A148" s="2"/>
      <c r="B148" s="2"/>
      <c r="C148" s="2"/>
      <c r="D148" s="2"/>
      <c r="E148" s="2"/>
      <c r="F148" s="2"/>
      <c r="G148" s="156" t="s">
        <v>131</v>
      </c>
      <c r="H148" s="150"/>
      <c r="I148" s="150"/>
      <c r="J148" s="150"/>
      <c r="K148" s="150"/>
      <c r="L148" s="150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5.75" customHeight="1" x14ac:dyDescent="0.3">
      <c r="A149" s="2"/>
      <c r="B149" s="2"/>
      <c r="C149" s="2"/>
      <c r="D149" s="2"/>
      <c r="E149" s="2"/>
      <c r="F149" s="2"/>
      <c r="G149" s="151" t="s">
        <v>60</v>
      </c>
      <c r="H149" s="153" t="s">
        <v>38</v>
      </c>
      <c r="I149" s="154"/>
      <c r="J149" s="154"/>
      <c r="K149" s="155"/>
      <c r="L149" s="151" t="s">
        <v>61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5.75" customHeight="1" x14ac:dyDescent="0.3">
      <c r="A150" s="2"/>
      <c r="B150" s="2"/>
      <c r="C150" s="2"/>
      <c r="D150" s="2"/>
      <c r="E150" s="2"/>
      <c r="F150" s="2"/>
      <c r="G150" s="152"/>
      <c r="H150" s="33" t="s">
        <v>41</v>
      </c>
      <c r="I150" s="33" t="s">
        <v>42</v>
      </c>
      <c r="J150" s="33" t="s">
        <v>43</v>
      </c>
      <c r="K150" s="33" t="s">
        <v>44</v>
      </c>
      <c r="L150" s="15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5.75" customHeight="1" x14ac:dyDescent="0.3">
      <c r="A151" s="2"/>
      <c r="B151" s="2"/>
      <c r="C151" s="2"/>
      <c r="D151" s="2"/>
      <c r="E151" s="2"/>
      <c r="F151" s="25">
        <v>0.02</v>
      </c>
      <c r="G151" s="39" t="s">
        <v>131</v>
      </c>
      <c r="H151" s="35">
        <f t="shared" ref="H151:K151" si="46">0.02*H23</f>
        <v>1128</v>
      </c>
      <c r="I151" s="35">
        <f t="shared" si="46"/>
        <v>1075.2</v>
      </c>
      <c r="J151" s="35">
        <f t="shared" si="46"/>
        <v>1104</v>
      </c>
      <c r="K151" s="35">
        <f t="shared" si="46"/>
        <v>1152</v>
      </c>
      <c r="L151" s="35">
        <f>SUM(H151:K151)</f>
        <v>4459.2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5.75" customHeight="1" x14ac:dyDescent="0.3">
      <c r="A152" s="2"/>
      <c r="B152" s="2"/>
      <c r="C152" s="2"/>
      <c r="D152" s="2"/>
      <c r="E152" s="2"/>
      <c r="F152" s="2"/>
      <c r="G152" s="4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5.75" customHeight="1" x14ac:dyDescent="0.3">
      <c r="A153" s="2"/>
      <c r="B153" s="2"/>
      <c r="C153" s="2"/>
      <c r="D153" s="2"/>
      <c r="E153" s="2"/>
      <c r="F153" s="2"/>
      <c r="G153" s="4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5.75" customHeight="1" x14ac:dyDescent="0.3">
      <c r="A154" s="2"/>
      <c r="B154" s="2"/>
      <c r="C154" s="2"/>
      <c r="D154" s="2"/>
      <c r="E154" s="2"/>
      <c r="F154" s="2"/>
      <c r="G154" s="156" t="s">
        <v>132</v>
      </c>
      <c r="H154" s="150"/>
      <c r="I154" s="150"/>
      <c r="J154" s="150"/>
      <c r="K154" s="150"/>
      <c r="L154" s="150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5.75" customHeight="1" x14ac:dyDescent="0.3">
      <c r="A155" s="2"/>
      <c r="B155" s="2"/>
      <c r="C155" s="2"/>
      <c r="D155" s="2"/>
      <c r="E155" s="2"/>
      <c r="F155" s="2"/>
      <c r="G155" s="151" t="s">
        <v>60</v>
      </c>
      <c r="H155" s="153" t="s">
        <v>38</v>
      </c>
      <c r="I155" s="154"/>
      <c r="J155" s="154"/>
      <c r="K155" s="155"/>
      <c r="L155" s="151" t="s">
        <v>61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5.75" customHeight="1" x14ac:dyDescent="0.3">
      <c r="A156" s="2"/>
      <c r="B156" s="2"/>
      <c r="C156" s="2"/>
      <c r="D156" s="2"/>
      <c r="E156" s="2"/>
      <c r="F156" s="2"/>
      <c r="G156" s="152"/>
      <c r="H156" s="16" t="s">
        <v>41</v>
      </c>
      <c r="I156" s="16" t="s">
        <v>42</v>
      </c>
      <c r="J156" s="16" t="s">
        <v>43</v>
      </c>
      <c r="K156" s="16" t="s">
        <v>44</v>
      </c>
      <c r="L156" s="15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8.75" customHeight="1" x14ac:dyDescent="0.3">
      <c r="A157" s="2"/>
      <c r="B157" s="2"/>
      <c r="C157" s="2"/>
      <c r="D157" s="2"/>
      <c r="E157" s="2"/>
      <c r="F157" s="2"/>
      <c r="G157" s="50" t="s">
        <v>133</v>
      </c>
      <c r="H157" s="51">
        <f>B12</f>
        <v>6300</v>
      </c>
      <c r="I157" s="52" t="s">
        <v>10</v>
      </c>
      <c r="J157" s="52" t="s">
        <v>10</v>
      </c>
      <c r="K157" s="52" t="s">
        <v>10</v>
      </c>
      <c r="L157" s="53" t="s">
        <v>10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5.75" customHeight="1" x14ac:dyDescent="0.3">
      <c r="A158" s="2"/>
      <c r="B158" s="2"/>
      <c r="C158" s="2"/>
      <c r="D158" s="2"/>
      <c r="E158" s="2"/>
      <c r="F158" s="2"/>
      <c r="G158" s="50" t="s">
        <v>134</v>
      </c>
      <c r="H158" s="170" t="s">
        <v>10</v>
      </c>
      <c r="I158" s="170" t="s">
        <v>10</v>
      </c>
      <c r="J158" s="170" t="s">
        <v>10</v>
      </c>
      <c r="K158" s="170" t="s">
        <v>10</v>
      </c>
      <c r="L158" s="170" t="s">
        <v>10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5.75" customHeight="1" x14ac:dyDescent="0.3">
      <c r="A159" s="2"/>
      <c r="B159" s="2"/>
      <c r="C159" s="2"/>
      <c r="D159" s="2"/>
      <c r="E159" s="2"/>
      <c r="F159" s="2"/>
      <c r="G159" s="50" t="s">
        <v>135</v>
      </c>
      <c r="H159" s="152"/>
      <c r="I159" s="152"/>
      <c r="J159" s="152"/>
      <c r="K159" s="152"/>
      <c r="L159" s="15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5.75" customHeight="1" x14ac:dyDescent="0.3">
      <c r="A160" s="2"/>
      <c r="B160" s="2"/>
      <c r="C160" s="2"/>
      <c r="D160" s="2"/>
      <c r="E160" s="2"/>
      <c r="F160" s="2"/>
      <c r="G160" s="50" t="s">
        <v>125</v>
      </c>
      <c r="H160" s="52">
        <f>H55*H167/100</f>
        <v>10873.370448623502</v>
      </c>
      <c r="I160" s="52">
        <f>H55*H168/100</f>
        <v>5854.8917800280406</v>
      </c>
      <c r="J160" s="52" t="s">
        <v>10</v>
      </c>
      <c r="K160" s="52" t="s">
        <v>10</v>
      </c>
      <c r="L160" s="52">
        <f>SUM(H160,I160)</f>
        <v>16728.262228651543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5.75" customHeight="1" x14ac:dyDescent="0.3">
      <c r="A161" s="2"/>
      <c r="B161" s="2"/>
      <c r="C161" s="2"/>
      <c r="D161" s="2"/>
      <c r="E161" s="2"/>
      <c r="F161" s="2"/>
      <c r="G161" s="50" t="s">
        <v>126</v>
      </c>
      <c r="H161" s="52" t="s">
        <v>10</v>
      </c>
      <c r="I161" s="52">
        <f>I55*H167/100</f>
        <v>8809.7099999999991</v>
      </c>
      <c r="J161" s="52">
        <f>I55*H168/100</f>
        <v>4743.6899999999996</v>
      </c>
      <c r="K161" s="52" t="s">
        <v>10</v>
      </c>
      <c r="L161" s="52">
        <f>SUM(I161,J161)</f>
        <v>13553.399999999998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5.75" customHeight="1" x14ac:dyDescent="0.3">
      <c r="A162" s="2"/>
      <c r="B162" s="2"/>
      <c r="C162" s="2"/>
      <c r="D162" s="2"/>
      <c r="E162" s="2"/>
      <c r="F162" s="2"/>
      <c r="G162" s="50" t="s">
        <v>127</v>
      </c>
      <c r="H162" s="52" t="s">
        <v>10</v>
      </c>
      <c r="I162" s="52" t="s">
        <v>10</v>
      </c>
      <c r="J162" s="52">
        <f>J55*H167/100</f>
        <v>9078.9880434782608</v>
      </c>
      <c r="K162" s="52">
        <f>J55*H168/100</f>
        <v>4888.6858695652172</v>
      </c>
      <c r="L162" s="52">
        <f>SUM(J162,K162)</f>
        <v>13967.673913043478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5.75" customHeight="1" x14ac:dyDescent="0.3">
      <c r="A163" s="2"/>
      <c r="B163" s="2"/>
      <c r="C163" s="2"/>
      <c r="D163" s="2"/>
      <c r="E163" s="2"/>
      <c r="F163" s="2"/>
      <c r="G163" s="50" t="s">
        <v>128</v>
      </c>
      <c r="H163" s="52" t="s">
        <v>10</v>
      </c>
      <c r="I163" s="52" t="s">
        <v>10</v>
      </c>
      <c r="J163" s="52" t="s">
        <v>10</v>
      </c>
      <c r="K163" s="52">
        <f>K55*H167/100</f>
        <v>9369.4744565217388</v>
      </c>
      <c r="L163" s="52">
        <f>K163</f>
        <v>9369.4744565217388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5.75" customHeight="1" x14ac:dyDescent="0.3">
      <c r="A164" s="2"/>
      <c r="B164" s="2"/>
      <c r="C164" s="2"/>
      <c r="D164" s="2"/>
      <c r="E164" s="2"/>
      <c r="F164" s="2"/>
      <c r="G164" s="42" t="s">
        <v>136</v>
      </c>
      <c r="H164" s="26">
        <f>SUM(H157,H160)</f>
        <v>17173.3704486235</v>
      </c>
      <c r="I164" s="26">
        <f>SUM(I160,I161)</f>
        <v>14664.601780028039</v>
      </c>
      <c r="J164" s="26">
        <f>SUM(J161,J162)</f>
        <v>13822.678043478259</v>
      </c>
      <c r="K164" s="26">
        <f>SUM(K162,K163)</f>
        <v>14258.160326086956</v>
      </c>
      <c r="L164" s="26">
        <f>SUM(L160:L163)</f>
        <v>53618.810598216762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5.75" customHeight="1" x14ac:dyDescent="0.3">
      <c r="A165" s="2"/>
      <c r="B165" s="2"/>
      <c r="C165" s="2"/>
      <c r="D165" s="2"/>
      <c r="E165" s="2"/>
      <c r="F165" s="2"/>
      <c r="G165" s="42" t="s">
        <v>137</v>
      </c>
      <c r="H165" s="26" t="s">
        <v>10</v>
      </c>
      <c r="I165" s="26" t="s">
        <v>10</v>
      </c>
      <c r="J165" s="26" t="s">
        <v>10</v>
      </c>
      <c r="K165" s="26">
        <f>K55*H168/100</f>
        <v>5045.1016304347831</v>
      </c>
      <c r="L165" s="26" t="s">
        <v>10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5.75" customHeight="1" x14ac:dyDescent="0.3">
      <c r="A166" s="2"/>
      <c r="B166" s="2"/>
      <c r="C166" s="2"/>
      <c r="D166" s="2"/>
      <c r="E166" s="2"/>
      <c r="F166" s="2"/>
      <c r="G166" s="54"/>
      <c r="H166" s="20"/>
      <c r="I166" s="20"/>
      <c r="J166" s="20"/>
      <c r="K166" s="20"/>
      <c r="L166" s="20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5.75" customHeight="1" x14ac:dyDescent="0.3">
      <c r="A167" s="2"/>
      <c r="B167" s="2"/>
      <c r="C167" s="2"/>
      <c r="D167" s="2"/>
      <c r="E167" s="2"/>
      <c r="F167" s="2"/>
      <c r="G167" s="13" t="s">
        <v>36</v>
      </c>
      <c r="H167" s="14">
        <v>65</v>
      </c>
      <c r="I167" s="20"/>
      <c r="J167" s="20"/>
      <c r="K167" s="20"/>
      <c r="L167" s="20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5.75" customHeight="1" x14ac:dyDescent="0.3">
      <c r="A168" s="2"/>
      <c r="B168" s="2"/>
      <c r="C168" s="2"/>
      <c r="D168" s="2"/>
      <c r="E168" s="2"/>
      <c r="F168" s="2"/>
      <c r="G168" s="13" t="s">
        <v>40</v>
      </c>
      <c r="H168" s="14">
        <v>35</v>
      </c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5.75" customHeight="1" x14ac:dyDescent="0.3">
      <c r="A169" s="2"/>
      <c r="B169" s="2"/>
      <c r="C169" s="2"/>
      <c r="D169" s="2"/>
      <c r="E169" s="2"/>
      <c r="F169" s="2"/>
      <c r="G169" s="4"/>
      <c r="H169" s="2"/>
      <c r="I169" s="2"/>
      <c r="J169" s="2"/>
      <c r="K169" s="2"/>
      <c r="L169" s="2"/>
      <c r="M169" s="2"/>
      <c r="N169" s="2"/>
      <c r="O169" s="2"/>
      <c r="P169" s="2" t="s">
        <v>138</v>
      </c>
      <c r="Q169" s="2"/>
      <c r="R169" s="2"/>
      <c r="S169" s="2"/>
      <c r="T169" s="2"/>
      <c r="U169" s="2"/>
      <c r="V169" s="2"/>
      <c r="W169" s="2"/>
    </row>
    <row r="170" spans="1:23" ht="15.75" customHeight="1" x14ac:dyDescent="0.3">
      <c r="A170" s="2"/>
      <c r="B170" s="2"/>
      <c r="C170" s="2"/>
      <c r="D170" s="2"/>
      <c r="E170" s="2"/>
      <c r="F170" s="2"/>
      <c r="G170" s="4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5.75" customHeight="1" x14ac:dyDescent="0.3">
      <c r="A171" s="2"/>
      <c r="B171" s="2"/>
      <c r="C171" s="2"/>
      <c r="D171" s="2"/>
      <c r="E171" s="2"/>
      <c r="F171" s="2"/>
      <c r="G171" s="20" t="s">
        <v>139</v>
      </c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5.75" customHeight="1" x14ac:dyDescent="0.3">
      <c r="A172" s="2"/>
      <c r="B172" s="2"/>
      <c r="C172" s="2"/>
      <c r="D172" s="2"/>
      <c r="E172" s="2"/>
      <c r="F172" s="2"/>
      <c r="G172" s="151" t="s">
        <v>60</v>
      </c>
      <c r="H172" s="153" t="s">
        <v>38</v>
      </c>
      <c r="I172" s="154"/>
      <c r="J172" s="154"/>
      <c r="K172" s="155"/>
      <c r="L172" s="151" t="s">
        <v>61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5.75" customHeight="1" x14ac:dyDescent="0.3">
      <c r="A173" s="2"/>
      <c r="B173" s="2"/>
      <c r="C173" s="2"/>
      <c r="D173" s="2"/>
      <c r="E173" s="2"/>
      <c r="F173" s="2"/>
      <c r="G173" s="152"/>
      <c r="H173" s="16" t="s">
        <v>41</v>
      </c>
      <c r="I173" s="16" t="s">
        <v>42</v>
      </c>
      <c r="J173" s="16" t="s">
        <v>43</v>
      </c>
      <c r="K173" s="16" t="s">
        <v>44</v>
      </c>
      <c r="L173" s="15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5.75" customHeight="1" x14ac:dyDescent="0.3">
      <c r="A174" s="2"/>
      <c r="B174" s="2"/>
      <c r="C174" s="2"/>
      <c r="D174" s="2"/>
      <c r="E174" s="2"/>
      <c r="F174" s="2"/>
      <c r="G174" s="42" t="s">
        <v>140</v>
      </c>
      <c r="H174" s="29">
        <f>B7</f>
        <v>1820</v>
      </c>
      <c r="I174" s="26">
        <f t="shared" ref="I174:K174" si="47">H201</f>
        <v>1767.7159831509343</v>
      </c>
      <c r="J174" s="26">
        <f t="shared" si="47"/>
        <v>11227.793856600474</v>
      </c>
      <c r="K174" s="26">
        <f t="shared" si="47"/>
        <v>25689.245570264371</v>
      </c>
      <c r="L174" s="26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5.75" customHeight="1" x14ac:dyDescent="0.3">
      <c r="A175" s="2"/>
      <c r="B175" s="2"/>
      <c r="C175" s="2"/>
      <c r="D175" s="2"/>
      <c r="E175" s="2"/>
      <c r="F175" s="2"/>
      <c r="G175" s="42" t="s">
        <v>141</v>
      </c>
      <c r="H175" s="26" t="s">
        <v>10</v>
      </c>
      <c r="I175" s="26"/>
      <c r="J175" s="26"/>
      <c r="K175" s="26"/>
      <c r="L175" s="26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5.75" customHeight="1" x14ac:dyDescent="0.3">
      <c r="A176" s="2"/>
      <c r="B176" s="2"/>
      <c r="C176" s="2"/>
      <c r="D176" s="2"/>
      <c r="E176" s="2"/>
      <c r="F176" s="2"/>
      <c r="G176" s="42" t="s">
        <v>142</v>
      </c>
      <c r="H176" s="26">
        <f>H137</f>
        <v>36660</v>
      </c>
      <c r="I176" s="26">
        <f t="shared" ref="I176:K176" si="48">I141</f>
        <v>53556</v>
      </c>
      <c r="J176" s="26">
        <f t="shared" si="48"/>
        <v>53620.800000000003</v>
      </c>
      <c r="K176" s="26">
        <f t="shared" si="48"/>
        <v>55656</v>
      </c>
      <c r="L176" s="26">
        <f>L100</f>
        <v>136443.71800743541</v>
      </c>
      <c r="M176" s="2"/>
      <c r="N176" s="11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5.75" customHeight="1" x14ac:dyDescent="0.3">
      <c r="A177" s="2"/>
      <c r="B177" s="2"/>
      <c r="C177" s="2"/>
      <c r="D177" s="2"/>
      <c r="E177" s="2"/>
      <c r="F177" s="2"/>
      <c r="G177" s="42" t="s">
        <v>143</v>
      </c>
      <c r="H177" s="26">
        <f>H134</f>
        <v>11200</v>
      </c>
      <c r="I177" s="26" t="s">
        <v>10</v>
      </c>
      <c r="J177" s="26" t="s">
        <v>10</v>
      </c>
      <c r="K177" s="26" t="s">
        <v>10</v>
      </c>
      <c r="L177" s="26" t="s">
        <v>10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5.75" customHeight="1" x14ac:dyDescent="0.3">
      <c r="A178" s="2"/>
      <c r="B178" s="2"/>
      <c r="C178" s="2"/>
      <c r="D178" s="2"/>
      <c r="E178" s="2"/>
      <c r="F178" s="2" t="s">
        <v>144</v>
      </c>
      <c r="G178" s="42" t="s">
        <v>145</v>
      </c>
      <c r="H178" s="26" t="s">
        <v>10</v>
      </c>
      <c r="I178" s="26" t="s">
        <v>10</v>
      </c>
      <c r="J178" s="26" t="s">
        <v>10</v>
      </c>
      <c r="K178" s="26" t="s">
        <v>10</v>
      </c>
      <c r="L178" s="26" t="s">
        <v>10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5.75" customHeight="1" x14ac:dyDescent="0.3">
      <c r="A179" s="2"/>
      <c r="B179" s="2"/>
      <c r="C179" s="2"/>
      <c r="D179" s="2"/>
      <c r="E179" s="2"/>
      <c r="F179" s="55" t="s">
        <v>144</v>
      </c>
      <c r="G179" s="56" t="s">
        <v>146</v>
      </c>
      <c r="H179" s="57">
        <f>H194*5/100/4</f>
        <v>23.555999999999997</v>
      </c>
      <c r="I179" s="57">
        <f>H194*5/100/4</f>
        <v>23.555999999999997</v>
      </c>
      <c r="J179" s="58">
        <f>H194*5/100/4</f>
        <v>23.555999999999997</v>
      </c>
      <c r="K179" s="57">
        <f>J179*0.6</f>
        <v>14.133599999999998</v>
      </c>
      <c r="L179" s="57" t="s">
        <v>10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5.75" customHeight="1" x14ac:dyDescent="0.3">
      <c r="A180" s="2"/>
      <c r="B180" s="2"/>
      <c r="C180" s="2"/>
      <c r="D180" s="2"/>
      <c r="E180" s="2"/>
      <c r="F180" s="2" t="s">
        <v>144</v>
      </c>
      <c r="G180" s="42" t="s">
        <v>147</v>
      </c>
      <c r="H180" s="26" t="s">
        <v>10</v>
      </c>
      <c r="I180" s="26" t="s">
        <v>10</v>
      </c>
      <c r="J180" s="57">
        <f>H194*40/100*1.1</f>
        <v>829.1712</v>
      </c>
      <c r="K180" s="26" t="s">
        <v>10</v>
      </c>
      <c r="L180" s="26" t="s">
        <v>10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5.75" customHeight="1" x14ac:dyDescent="0.3">
      <c r="A181" s="2"/>
      <c r="B181" s="2"/>
      <c r="C181" s="2"/>
      <c r="D181" s="2"/>
      <c r="E181" s="2"/>
      <c r="F181" s="2"/>
      <c r="G181" s="42" t="s">
        <v>148</v>
      </c>
      <c r="H181" s="26">
        <f t="shared" ref="H181:K181" si="49">SUM(H174:H180)</f>
        <v>49703.555999999997</v>
      </c>
      <c r="I181" s="26">
        <f t="shared" si="49"/>
        <v>55347.271983150931</v>
      </c>
      <c r="J181" s="26">
        <f t="shared" si="49"/>
        <v>65701.321056600471</v>
      </c>
      <c r="K181" s="26">
        <f t="shared" si="49"/>
        <v>81359.379170264379</v>
      </c>
      <c r="L181" s="26">
        <f>SUM(H181:K181)</f>
        <v>252111.52821001576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5.75" customHeight="1" x14ac:dyDescent="0.3">
      <c r="A182" s="2"/>
      <c r="B182" s="2"/>
      <c r="C182" s="2"/>
      <c r="D182" s="2"/>
      <c r="E182" s="2"/>
      <c r="F182" s="2"/>
      <c r="G182" s="42" t="s">
        <v>149</v>
      </c>
      <c r="H182" s="26" t="s">
        <v>10</v>
      </c>
      <c r="I182" s="26"/>
      <c r="J182" s="26"/>
      <c r="K182" s="26"/>
      <c r="L182" s="26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5.75" customHeight="1" x14ac:dyDescent="0.3">
      <c r="A183" s="2"/>
      <c r="B183" s="2"/>
      <c r="C183" s="2"/>
      <c r="D183" s="2"/>
      <c r="E183" s="2"/>
      <c r="F183" s="2"/>
      <c r="G183" s="42" t="s">
        <v>150</v>
      </c>
      <c r="H183" s="26">
        <f>H160</f>
        <v>10873.370448623502</v>
      </c>
      <c r="I183" s="26">
        <f t="shared" ref="I183:K183" si="50">I164</f>
        <v>14664.601780028039</v>
      </c>
      <c r="J183" s="26">
        <f t="shared" si="50"/>
        <v>13822.678043478259</v>
      </c>
      <c r="K183" s="26">
        <f t="shared" si="50"/>
        <v>14258.160326086956</v>
      </c>
      <c r="L183" s="26">
        <f>SUM(H183:K183)</f>
        <v>53618.810598216762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5.75" customHeight="1" x14ac:dyDescent="0.3">
      <c r="A184" s="2"/>
      <c r="B184" s="2"/>
      <c r="C184" s="2"/>
      <c r="D184" s="2"/>
      <c r="E184" s="2"/>
      <c r="F184" s="2"/>
      <c r="G184" s="42" t="s">
        <v>151</v>
      </c>
      <c r="H184" s="26">
        <f>H157</f>
        <v>6300</v>
      </c>
      <c r="I184" s="26" t="s">
        <v>10</v>
      </c>
      <c r="J184" s="26" t="s">
        <v>10</v>
      </c>
      <c r="K184" s="26" t="s">
        <v>10</v>
      </c>
      <c r="L184" s="26" t="s">
        <v>10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5.75" customHeight="1" x14ac:dyDescent="0.3">
      <c r="A185" s="2"/>
      <c r="B185" s="2"/>
      <c r="C185" s="2"/>
      <c r="D185" s="2"/>
      <c r="E185" s="2"/>
      <c r="F185" s="2"/>
      <c r="G185" s="42" t="s">
        <v>152</v>
      </c>
      <c r="H185" s="26" t="s">
        <v>10</v>
      </c>
      <c r="I185" s="26" t="s">
        <v>10</v>
      </c>
      <c r="J185" s="26" t="s">
        <v>10</v>
      </c>
      <c r="K185" s="26" t="s">
        <v>10</v>
      </c>
      <c r="L185" s="26" t="s">
        <v>10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5.75" customHeight="1" x14ac:dyDescent="0.3">
      <c r="A186" s="2"/>
      <c r="B186" s="2"/>
      <c r="C186" s="2"/>
      <c r="D186" s="2"/>
      <c r="E186" s="2"/>
      <c r="F186" s="2"/>
      <c r="G186" s="59" t="s">
        <v>153</v>
      </c>
      <c r="H186" s="26">
        <f>B3</f>
        <v>3804</v>
      </c>
      <c r="I186" s="26">
        <f>'Main without difference'!G20/4</f>
        <v>0</v>
      </c>
      <c r="J186" s="26">
        <f>'Main without difference'!G20/4</f>
        <v>0</v>
      </c>
      <c r="K186" s="26">
        <f>'Main without difference'!G20/4</f>
        <v>0</v>
      </c>
      <c r="L186" s="26">
        <f t="shared" ref="L186:L188" si="51">SUM(H186:K186)</f>
        <v>3804</v>
      </c>
      <c r="M186" s="2"/>
      <c r="N186" s="2"/>
      <c r="O186" s="60"/>
      <c r="P186" s="61"/>
      <c r="Q186" s="2"/>
      <c r="R186" s="2"/>
      <c r="S186" s="2"/>
      <c r="T186" s="2"/>
      <c r="U186" s="2"/>
      <c r="V186" s="2"/>
      <c r="W186" s="2"/>
    </row>
    <row r="187" spans="1:23" ht="15.75" customHeight="1" x14ac:dyDescent="0.3">
      <c r="A187" s="2"/>
      <c r="B187" s="2"/>
      <c r="C187" s="2"/>
      <c r="D187" s="2"/>
      <c r="E187" s="2"/>
      <c r="F187" s="2"/>
      <c r="G187" s="62" t="s">
        <v>154</v>
      </c>
      <c r="H187" s="52">
        <f t="shared" ref="H187:K187" si="52">$B$9/4</f>
        <v>922.5</v>
      </c>
      <c r="I187" s="52">
        <f t="shared" si="52"/>
        <v>922.5</v>
      </c>
      <c r="J187" s="52">
        <f t="shared" si="52"/>
        <v>922.5</v>
      </c>
      <c r="K187" s="52">
        <f t="shared" si="52"/>
        <v>922.5</v>
      </c>
      <c r="L187" s="52">
        <f t="shared" si="51"/>
        <v>3690</v>
      </c>
      <c r="M187" s="2"/>
      <c r="N187" s="2"/>
      <c r="O187" s="2" t="s">
        <v>155</v>
      </c>
      <c r="P187" s="2"/>
      <c r="Q187" s="2"/>
      <c r="R187" s="2"/>
      <c r="S187" s="63"/>
      <c r="T187" s="64"/>
      <c r="U187" s="2"/>
      <c r="V187" s="2"/>
      <c r="W187" s="2"/>
    </row>
    <row r="188" spans="1:23" ht="15.75" customHeight="1" x14ac:dyDescent="0.3">
      <c r="A188" s="2"/>
      <c r="B188" s="2"/>
      <c r="C188" s="2"/>
      <c r="D188" s="2"/>
      <c r="E188" s="2"/>
      <c r="F188" s="2">
        <v>25</v>
      </c>
      <c r="G188" s="50" t="s">
        <v>156</v>
      </c>
      <c r="H188" s="52">
        <f>P189/100*L187/4</f>
        <v>230.625</v>
      </c>
      <c r="I188" s="52">
        <f>P189/100*(L187-K187)/4</f>
        <v>172.96875</v>
      </c>
      <c r="J188" s="52">
        <f>P189/100*(L187-K187-J187)/4</f>
        <v>115.3125</v>
      </c>
      <c r="K188" s="52">
        <f>P189/100*(L187-K187-J187-I187)/4</f>
        <v>57.65625</v>
      </c>
      <c r="L188" s="52">
        <f t="shared" si="51"/>
        <v>576.5625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5.75" customHeight="1" x14ac:dyDescent="0.3">
      <c r="A189" s="2"/>
      <c r="B189" s="2"/>
      <c r="C189" s="2"/>
      <c r="D189" s="2"/>
      <c r="E189" s="2"/>
      <c r="F189" s="2"/>
      <c r="G189" s="42" t="s">
        <v>157</v>
      </c>
      <c r="H189" s="26">
        <f t="shared" ref="H189:L189" si="53">H95</f>
        <v>13886.468168835077</v>
      </c>
      <c r="I189" s="26">
        <f t="shared" si="53"/>
        <v>12324.52</v>
      </c>
      <c r="J189" s="26">
        <f t="shared" si="53"/>
        <v>12686.2</v>
      </c>
      <c r="K189" s="26">
        <f t="shared" si="53"/>
        <v>13159.147826086957</v>
      </c>
      <c r="L189" s="26">
        <f t="shared" si="53"/>
        <v>52056.335994922039</v>
      </c>
      <c r="M189" s="2"/>
      <c r="N189" s="2"/>
      <c r="O189" s="15" t="s">
        <v>70</v>
      </c>
      <c r="P189" s="14">
        <v>25</v>
      </c>
      <c r="Q189" s="2"/>
      <c r="R189" s="2"/>
      <c r="S189" s="2"/>
      <c r="T189" s="2"/>
      <c r="U189" s="2"/>
      <c r="V189" s="2"/>
      <c r="W189" s="2"/>
    </row>
    <row r="190" spans="1:23" ht="15.75" customHeight="1" x14ac:dyDescent="0.3">
      <c r="A190" s="2"/>
      <c r="B190" s="2"/>
      <c r="C190" s="2"/>
      <c r="D190" s="2"/>
      <c r="E190" s="2"/>
      <c r="F190" s="2"/>
      <c r="G190" s="42" t="s">
        <v>158</v>
      </c>
      <c r="H190" s="26">
        <f t="shared" ref="H190:L190" si="54">H84</f>
        <v>6466.8370012531241</v>
      </c>
      <c r="I190" s="26">
        <f t="shared" si="54"/>
        <v>5739.4480000000003</v>
      </c>
      <c r="J190" s="26">
        <f t="shared" si="54"/>
        <v>5907.88</v>
      </c>
      <c r="K190" s="26">
        <f t="shared" si="54"/>
        <v>6128.1286956521744</v>
      </c>
      <c r="L190" s="26">
        <f t="shared" si="54"/>
        <v>24242.293696905297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5.75" customHeight="1" x14ac:dyDescent="0.3">
      <c r="A191" s="2"/>
      <c r="B191" s="2"/>
      <c r="C191" s="2"/>
      <c r="D191" s="2"/>
      <c r="E191" s="2"/>
      <c r="F191" s="2"/>
      <c r="G191" s="42" t="s">
        <v>159</v>
      </c>
      <c r="H191" s="26">
        <f t="shared" ref="H191:L191" si="55">H112</f>
        <v>6567.5593981373595</v>
      </c>
      <c r="I191" s="26">
        <f t="shared" si="55"/>
        <v>6545.4395965224194</v>
      </c>
      <c r="J191" s="26">
        <f t="shared" si="55"/>
        <v>6557.5049428578413</v>
      </c>
      <c r="K191" s="26">
        <f t="shared" si="55"/>
        <v>6577.6138534168786</v>
      </c>
      <c r="L191" s="26">
        <f t="shared" si="55"/>
        <v>26248.117790934499</v>
      </c>
      <c r="M191" s="2"/>
      <c r="N191" s="2"/>
      <c r="O191" s="15" t="s">
        <v>73</v>
      </c>
      <c r="P191" s="14">
        <v>25</v>
      </c>
      <c r="Q191" s="2"/>
      <c r="R191" s="2"/>
      <c r="S191" s="2"/>
      <c r="T191" s="2"/>
      <c r="U191" s="2"/>
      <c r="V191" s="2"/>
      <c r="W191" s="2"/>
    </row>
    <row r="192" spans="1:23" ht="15.75" customHeight="1" x14ac:dyDescent="0.3">
      <c r="A192" s="2"/>
      <c r="B192" s="2"/>
      <c r="C192" s="2"/>
      <c r="D192" s="2"/>
      <c r="E192" s="2"/>
      <c r="F192" s="2"/>
      <c r="G192" s="42" t="s">
        <v>160</v>
      </c>
      <c r="H192" s="26" t="s">
        <v>10</v>
      </c>
      <c r="I192" s="26" t="s">
        <v>10</v>
      </c>
      <c r="J192" s="26" t="s">
        <v>10</v>
      </c>
      <c r="K192" s="26">
        <f>B37</f>
        <v>15000</v>
      </c>
      <c r="L192" s="26" t="s">
        <v>10</v>
      </c>
      <c r="M192" s="2"/>
      <c r="N192" s="2"/>
      <c r="O192" s="15"/>
      <c r="P192" s="14"/>
      <c r="Q192" s="2"/>
      <c r="R192" s="2"/>
      <c r="S192" s="2"/>
      <c r="T192" s="2"/>
      <c r="U192" s="2"/>
      <c r="V192" s="2"/>
      <c r="W192" s="2"/>
    </row>
    <row r="193" spans="1:24" ht="15.75" customHeight="1" x14ac:dyDescent="0.3">
      <c r="A193" s="2"/>
      <c r="B193" s="2"/>
      <c r="C193" s="2"/>
      <c r="D193" s="2"/>
      <c r="E193" s="2"/>
      <c r="F193" s="2" t="s">
        <v>144</v>
      </c>
      <c r="G193" s="65" t="s">
        <v>161</v>
      </c>
      <c r="H193" s="58"/>
      <c r="I193" s="26"/>
      <c r="J193" s="26"/>
      <c r="K193" s="26"/>
      <c r="L193" s="26"/>
      <c r="M193" s="2"/>
      <c r="N193" s="2"/>
      <c r="O193" s="11"/>
      <c r="P193" s="2"/>
      <c r="Q193" s="2"/>
      <c r="R193" s="2"/>
      <c r="S193" s="2"/>
      <c r="T193" s="2"/>
      <c r="U193" s="2"/>
      <c r="V193" s="2"/>
      <c r="W193" s="2"/>
    </row>
    <row r="194" spans="1:24" ht="15.75" customHeight="1" x14ac:dyDescent="0.3">
      <c r="A194" s="2"/>
      <c r="B194" s="2"/>
      <c r="C194" s="2"/>
      <c r="D194" s="2"/>
      <c r="E194" s="2"/>
      <c r="F194" s="55" t="s">
        <v>144</v>
      </c>
      <c r="G194" s="56" t="s">
        <v>162</v>
      </c>
      <c r="H194" s="57">
        <f>P201/100*P210</f>
        <v>1884.48</v>
      </c>
      <c r="I194" s="57" t="s">
        <v>10</v>
      </c>
      <c r="J194" s="57" t="s">
        <v>10</v>
      </c>
      <c r="K194" s="57" t="s">
        <v>10</v>
      </c>
      <c r="L194" s="57" t="s">
        <v>10</v>
      </c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66"/>
    </row>
    <row r="195" spans="1:24" ht="15.75" customHeight="1" x14ac:dyDescent="0.3">
      <c r="A195" s="2"/>
      <c r="B195" s="2"/>
      <c r="C195" s="2"/>
      <c r="D195" s="2"/>
      <c r="E195" s="2"/>
      <c r="F195" s="2"/>
      <c r="G195" s="42" t="s">
        <v>163</v>
      </c>
      <c r="H195" s="26">
        <f t="shared" ref="H195:K195" si="56">SUM(H183:H194)</f>
        <v>50935.840016849063</v>
      </c>
      <c r="I195" s="26">
        <f t="shared" si="56"/>
        <v>40369.478126550457</v>
      </c>
      <c r="J195" s="26">
        <f t="shared" si="56"/>
        <v>40012.0754863361</v>
      </c>
      <c r="K195" s="26">
        <f t="shared" si="56"/>
        <v>56103.206951242966</v>
      </c>
      <c r="L195" s="26">
        <f t="shared" ref="L195:L196" si="57">SUM(H195:K195)</f>
        <v>187420.60058097859</v>
      </c>
      <c r="M195" s="2"/>
      <c r="N195" s="67"/>
      <c r="O195" s="2"/>
      <c r="P195" s="2"/>
      <c r="Q195" s="2"/>
      <c r="R195" s="2"/>
      <c r="S195" s="2"/>
      <c r="T195" s="2"/>
      <c r="U195" s="2"/>
      <c r="V195" s="2"/>
      <c r="W195" s="2"/>
    </row>
    <row r="196" spans="1:24" ht="15.75" customHeight="1" x14ac:dyDescent="0.3">
      <c r="A196" s="2"/>
      <c r="B196" s="2"/>
      <c r="C196" s="2"/>
      <c r="D196" s="2"/>
      <c r="E196" s="2"/>
      <c r="F196" s="2"/>
      <c r="G196" s="42" t="s">
        <v>164</v>
      </c>
      <c r="H196" s="26">
        <f t="shared" ref="H196:K196" si="58">H181-H195</f>
        <v>-1232.2840168490657</v>
      </c>
      <c r="I196" s="26">
        <f t="shared" si="58"/>
        <v>14977.793856600474</v>
      </c>
      <c r="J196" s="26">
        <f t="shared" si="58"/>
        <v>25689.245570264371</v>
      </c>
      <c r="K196" s="26">
        <f t="shared" si="58"/>
        <v>25256.172219021413</v>
      </c>
      <c r="L196" s="26">
        <f t="shared" si="57"/>
        <v>64690.927629037193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4" ht="15.75" customHeight="1" x14ac:dyDescent="0.3">
      <c r="A197" s="2"/>
      <c r="B197" s="2"/>
      <c r="C197" s="2"/>
      <c r="D197" s="2"/>
      <c r="E197" s="2"/>
      <c r="F197" s="2"/>
      <c r="G197" s="42" t="s">
        <v>165</v>
      </c>
      <c r="H197" s="171">
        <v>3000</v>
      </c>
      <c r="I197" s="171"/>
      <c r="J197" s="171"/>
      <c r="K197" s="171"/>
      <c r="L197" s="171"/>
      <c r="M197" s="2"/>
      <c r="N197" s="2"/>
      <c r="O197" s="2" t="s">
        <v>166</v>
      </c>
      <c r="P197" s="2"/>
      <c r="Q197" s="2"/>
      <c r="R197" s="2"/>
      <c r="S197" s="2"/>
      <c r="T197" s="2"/>
      <c r="U197" s="2"/>
      <c r="V197" s="2"/>
      <c r="W197" s="2"/>
    </row>
    <row r="198" spans="1:24" ht="15.75" customHeight="1" x14ac:dyDescent="0.3">
      <c r="A198" s="2"/>
      <c r="B198" s="2"/>
      <c r="C198" s="2"/>
      <c r="D198" s="2"/>
      <c r="E198" s="2"/>
      <c r="F198" s="2"/>
      <c r="G198" s="42" t="s">
        <v>167</v>
      </c>
      <c r="H198" s="152"/>
      <c r="I198" s="152"/>
      <c r="J198" s="152"/>
      <c r="K198" s="152"/>
      <c r="L198" s="15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4" ht="15.75" customHeight="1" x14ac:dyDescent="0.3">
      <c r="A199" s="2"/>
      <c r="B199" s="2"/>
      <c r="C199" s="2"/>
      <c r="D199" s="2"/>
      <c r="E199" s="2"/>
      <c r="F199" s="2"/>
      <c r="G199" s="42" t="s">
        <v>168</v>
      </c>
      <c r="H199" s="26">
        <v>0</v>
      </c>
      <c r="I199" s="26">
        <v>3000</v>
      </c>
      <c r="J199" s="26"/>
      <c r="K199" s="26"/>
      <c r="L199" s="26"/>
      <c r="M199" s="2"/>
      <c r="N199" s="2"/>
      <c r="O199" s="15" t="s">
        <v>64</v>
      </c>
      <c r="P199" s="14">
        <v>4275</v>
      </c>
      <c r="Q199" s="2"/>
      <c r="R199" s="2"/>
      <c r="S199" s="2"/>
      <c r="T199" s="2"/>
      <c r="U199" s="2"/>
      <c r="V199" s="2"/>
      <c r="W199" s="2"/>
    </row>
    <row r="200" spans="1:24" ht="15.75" customHeight="1" x14ac:dyDescent="0.3">
      <c r="A200" s="2"/>
      <c r="B200" s="2"/>
      <c r="C200" s="2"/>
      <c r="D200" s="2"/>
      <c r="E200" s="2"/>
      <c r="F200" s="2"/>
      <c r="G200" s="42" t="s">
        <v>169</v>
      </c>
      <c r="H200" s="26">
        <v>0</v>
      </c>
      <c r="I200" s="26">
        <f>P215/100*H197</f>
        <v>750</v>
      </c>
      <c r="J200" s="26"/>
      <c r="K200" s="26"/>
      <c r="L200" s="26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4" ht="15.75" customHeight="1" x14ac:dyDescent="0.3">
      <c r="A201" s="2"/>
      <c r="B201" s="2"/>
      <c r="C201" s="2"/>
      <c r="D201" s="2"/>
      <c r="E201" s="2"/>
      <c r="F201" s="2"/>
      <c r="G201" s="42" t="s">
        <v>170</v>
      </c>
      <c r="H201" s="26">
        <f t="shared" ref="H201:K201" si="59">H196+H197-H199-H200</f>
        <v>1767.7159831509343</v>
      </c>
      <c r="I201" s="26">
        <f t="shared" si="59"/>
        <v>11227.793856600474</v>
      </c>
      <c r="J201" s="26">
        <f t="shared" si="59"/>
        <v>25689.245570264371</v>
      </c>
      <c r="K201" s="26">
        <f t="shared" si="59"/>
        <v>25256.172219021413</v>
      </c>
      <c r="L201" s="26"/>
      <c r="M201" s="2"/>
      <c r="N201" s="2"/>
      <c r="O201" s="15" t="s">
        <v>68</v>
      </c>
      <c r="P201" s="14">
        <v>12</v>
      </c>
      <c r="Q201" s="2" t="s">
        <v>171</v>
      </c>
      <c r="R201" s="2"/>
      <c r="S201" s="2"/>
      <c r="T201" s="2"/>
      <c r="U201" s="2"/>
      <c r="V201" s="2"/>
      <c r="W201" s="2"/>
    </row>
    <row r="202" spans="1:24" ht="15.75" customHeight="1" x14ac:dyDescent="0.3">
      <c r="A202" s="2"/>
      <c r="B202" s="2"/>
      <c r="C202" s="2"/>
      <c r="D202" s="2"/>
      <c r="E202" s="2"/>
      <c r="F202" s="2"/>
      <c r="G202" s="42" t="s">
        <v>172</v>
      </c>
      <c r="H202" s="26">
        <f>P212</f>
        <v>1500</v>
      </c>
      <c r="I202" s="26">
        <f>P212</f>
        <v>1500</v>
      </c>
      <c r="J202" s="26">
        <f>P212</f>
        <v>1500</v>
      </c>
      <c r="K202" s="26">
        <f>P212</f>
        <v>1500</v>
      </c>
      <c r="L202" s="26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4" ht="15.75" customHeight="1" x14ac:dyDescent="0.3">
      <c r="A203" s="2"/>
      <c r="B203" s="2"/>
      <c r="C203" s="2"/>
      <c r="D203" s="2"/>
      <c r="E203" s="2"/>
      <c r="F203" s="2"/>
      <c r="G203" s="4"/>
      <c r="H203" s="2"/>
      <c r="I203" s="2"/>
      <c r="J203" s="2"/>
      <c r="K203" s="2"/>
      <c r="L203" s="2"/>
      <c r="M203" s="2"/>
      <c r="N203" s="2"/>
      <c r="O203" s="2" t="s">
        <v>173</v>
      </c>
      <c r="P203" s="2"/>
      <c r="Q203" s="2"/>
      <c r="R203" s="2"/>
      <c r="S203" s="2"/>
      <c r="T203" s="2"/>
      <c r="U203" s="2"/>
      <c r="V203" s="2"/>
      <c r="W203" s="2"/>
    </row>
    <row r="204" spans="1:24" ht="15.75" customHeight="1" x14ac:dyDescent="0.3">
      <c r="A204" s="2"/>
      <c r="B204" s="2"/>
      <c r="C204" s="2"/>
      <c r="D204" s="2"/>
      <c r="E204" s="2"/>
      <c r="F204" s="2"/>
      <c r="G204" s="4"/>
      <c r="H204" s="48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4" ht="15.75" customHeight="1" x14ac:dyDescent="0.3">
      <c r="A205" s="2"/>
      <c r="B205" s="2"/>
      <c r="C205" s="2"/>
      <c r="D205" s="2"/>
      <c r="E205" s="2"/>
      <c r="F205" s="2"/>
      <c r="G205" s="68" t="s">
        <v>174</v>
      </c>
      <c r="H205" s="2"/>
      <c r="I205" s="2"/>
      <c r="J205" s="2"/>
      <c r="K205" s="36"/>
      <c r="L205" s="36"/>
      <c r="M205" s="2"/>
      <c r="N205" s="2"/>
      <c r="O205" s="5" t="s">
        <v>22</v>
      </c>
      <c r="P205" s="2"/>
      <c r="Q205" s="2"/>
      <c r="R205" s="2"/>
      <c r="S205" s="2"/>
      <c r="T205" s="2"/>
      <c r="U205" s="2"/>
      <c r="V205" s="2"/>
      <c r="W205" s="2"/>
    </row>
    <row r="206" spans="1:24" ht="15.75" customHeight="1" x14ac:dyDescent="0.3">
      <c r="A206" s="2"/>
      <c r="B206" s="2"/>
      <c r="C206" s="2"/>
      <c r="D206" s="2"/>
      <c r="E206" s="2"/>
      <c r="F206" s="2"/>
      <c r="G206" s="68" t="s">
        <v>175</v>
      </c>
      <c r="H206" s="2"/>
      <c r="I206" s="2"/>
      <c r="J206" s="2"/>
      <c r="K206" s="2"/>
      <c r="L206" s="2"/>
      <c r="M206" s="2"/>
      <c r="N206" s="2"/>
      <c r="O206" s="7" t="s">
        <v>18</v>
      </c>
      <c r="P206" s="8">
        <v>500</v>
      </c>
      <c r="Q206" s="2"/>
      <c r="R206" s="2"/>
      <c r="S206" s="2"/>
      <c r="T206" s="2"/>
      <c r="U206" s="2"/>
      <c r="V206" s="2"/>
      <c r="W206" s="2"/>
    </row>
    <row r="207" spans="1:24" ht="15.75" customHeight="1" x14ac:dyDescent="0.3">
      <c r="A207" s="2"/>
      <c r="B207" s="2"/>
      <c r="C207" s="2"/>
      <c r="D207" s="2"/>
      <c r="E207" s="2"/>
      <c r="F207" s="2"/>
      <c r="G207" s="20" t="s">
        <v>176</v>
      </c>
      <c r="H207" s="69"/>
      <c r="I207" s="70"/>
      <c r="J207" s="2"/>
      <c r="K207" s="2"/>
      <c r="L207" s="2"/>
      <c r="M207" s="2"/>
      <c r="N207" s="2"/>
      <c r="O207" s="7" t="s">
        <v>16</v>
      </c>
      <c r="P207" s="8">
        <v>11200</v>
      </c>
      <c r="Q207" s="2"/>
      <c r="R207" s="2"/>
      <c r="S207" s="2"/>
      <c r="T207" s="2"/>
      <c r="U207" s="2"/>
      <c r="V207" s="2"/>
      <c r="W207" s="2"/>
    </row>
    <row r="208" spans="1:24" ht="15.75" customHeight="1" x14ac:dyDescent="0.3">
      <c r="A208" s="2"/>
      <c r="B208" s="2"/>
      <c r="C208" s="2"/>
      <c r="D208" s="2"/>
      <c r="E208" s="2"/>
      <c r="F208" s="2"/>
      <c r="G208" s="68" t="s">
        <v>177</v>
      </c>
      <c r="H208" s="2"/>
      <c r="I208" s="2"/>
      <c r="J208" s="2"/>
      <c r="K208" s="2"/>
      <c r="L208" s="2"/>
      <c r="M208" s="2"/>
      <c r="N208" s="2"/>
      <c r="O208" s="7" t="s">
        <v>24</v>
      </c>
      <c r="P208" s="8">
        <v>2184</v>
      </c>
      <c r="Q208" s="2"/>
      <c r="R208" s="2"/>
      <c r="S208" s="2"/>
      <c r="T208" s="2"/>
      <c r="U208" s="2"/>
      <c r="V208" s="2"/>
      <c r="W208" s="2"/>
    </row>
    <row r="209" spans="1:23" ht="34.5" customHeight="1" x14ac:dyDescent="0.3">
      <c r="A209" s="2"/>
      <c r="B209" s="2"/>
      <c r="C209" s="2"/>
      <c r="D209" s="2"/>
      <c r="E209" s="2"/>
      <c r="F209" s="2"/>
      <c r="G209" s="16" t="s">
        <v>178</v>
      </c>
      <c r="H209" s="70" t="s">
        <v>179</v>
      </c>
      <c r="I209" s="70" t="s">
        <v>180</v>
      </c>
      <c r="J209" s="70" t="s">
        <v>181</v>
      </c>
      <c r="K209" s="2"/>
      <c r="L209" s="2"/>
      <c r="M209" s="2"/>
      <c r="N209" s="2"/>
      <c r="O209" s="7" t="s">
        <v>21</v>
      </c>
      <c r="P209" s="8">
        <v>1820</v>
      </c>
      <c r="Q209" s="2"/>
      <c r="R209" s="2"/>
      <c r="S209" s="2"/>
      <c r="T209" s="2"/>
      <c r="U209" s="2"/>
      <c r="V209" s="2"/>
      <c r="W209" s="2"/>
    </row>
    <row r="210" spans="1:23" ht="15.75" customHeight="1" x14ac:dyDescent="0.3">
      <c r="A210" s="2"/>
      <c r="B210" s="2"/>
      <c r="C210" s="2"/>
      <c r="D210" s="2"/>
      <c r="E210" s="2"/>
      <c r="F210" s="2"/>
      <c r="G210" s="34">
        <v>1</v>
      </c>
      <c r="H210" s="33">
        <v>2</v>
      </c>
      <c r="I210" s="33">
        <v>3</v>
      </c>
      <c r="J210" s="33">
        <v>4</v>
      </c>
      <c r="K210" s="2"/>
      <c r="L210" s="2"/>
      <c r="M210" s="2"/>
      <c r="N210" s="2"/>
      <c r="O210" s="11" t="s">
        <v>27</v>
      </c>
      <c r="P210" s="2">
        <f>SUM(P206:P209)</f>
        <v>15704</v>
      </c>
      <c r="Q210" s="2"/>
      <c r="R210" s="2"/>
      <c r="S210" s="2"/>
      <c r="T210" s="2"/>
      <c r="U210" s="2"/>
      <c r="V210" s="2"/>
      <c r="W210" s="2"/>
    </row>
    <row r="211" spans="1:23" ht="15.75" customHeight="1" x14ac:dyDescent="0.3">
      <c r="A211" s="2"/>
      <c r="B211" s="2"/>
      <c r="C211" s="2"/>
      <c r="D211" s="2"/>
      <c r="E211" s="2"/>
      <c r="F211" s="2"/>
      <c r="G211" s="39" t="s">
        <v>182</v>
      </c>
      <c r="H211" s="33">
        <v>2000</v>
      </c>
      <c r="I211" s="33">
        <f>L23</f>
        <v>222960</v>
      </c>
      <c r="J211" s="33" t="s">
        <v>10</v>
      </c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5.75" customHeight="1" x14ac:dyDescent="0.3">
      <c r="A212" s="2"/>
      <c r="B212" s="2"/>
      <c r="C212" s="2"/>
      <c r="D212" s="2"/>
      <c r="E212" s="2"/>
      <c r="F212" s="2"/>
      <c r="G212" s="39" t="s">
        <v>183</v>
      </c>
      <c r="H212" s="33">
        <v>2050</v>
      </c>
      <c r="I212" s="33" t="s">
        <v>188</v>
      </c>
      <c r="J212" s="71" t="s">
        <v>184</v>
      </c>
      <c r="K212" s="2"/>
      <c r="L212" s="2"/>
      <c r="M212" s="2"/>
      <c r="N212" s="2"/>
      <c r="O212" s="15" t="s">
        <v>63</v>
      </c>
      <c r="P212" s="14">
        <v>1500</v>
      </c>
      <c r="Q212" s="2"/>
      <c r="R212" s="2"/>
      <c r="S212" s="2"/>
      <c r="T212" s="2"/>
      <c r="U212" s="2"/>
      <c r="V212" s="2"/>
      <c r="W212" s="2"/>
    </row>
    <row r="213" spans="1:23" ht="15.75" customHeight="1" x14ac:dyDescent="0.3">
      <c r="A213" s="2"/>
      <c r="B213" s="2"/>
      <c r="C213" s="2"/>
      <c r="D213" s="2"/>
      <c r="E213" s="2"/>
      <c r="F213" s="2"/>
      <c r="G213" s="72" t="s">
        <v>185</v>
      </c>
      <c r="H213" s="69"/>
      <c r="I213" s="151"/>
      <c r="J213" s="151"/>
      <c r="K213" s="2"/>
      <c r="L213" s="58">
        <f>L101</f>
        <v>28.727015084337992</v>
      </c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5.75" customHeight="1" x14ac:dyDescent="0.3">
      <c r="A214" s="2"/>
      <c r="B214" s="2"/>
      <c r="C214" s="2"/>
      <c r="D214" s="2"/>
      <c r="E214" s="2"/>
      <c r="F214" s="2"/>
      <c r="G214" s="74" t="s">
        <v>186</v>
      </c>
      <c r="H214" s="69">
        <v>2090</v>
      </c>
      <c r="I214" s="152"/>
      <c r="J214" s="152"/>
      <c r="K214" s="2"/>
      <c r="L214" s="2"/>
      <c r="M214" s="2"/>
      <c r="N214" s="2"/>
      <c r="O214" s="15" t="s">
        <v>68</v>
      </c>
      <c r="P214" s="14">
        <v>12</v>
      </c>
      <c r="Q214" s="2"/>
      <c r="R214" s="2"/>
      <c r="S214" s="2"/>
      <c r="T214" s="2"/>
      <c r="U214" s="2"/>
      <c r="V214" s="2"/>
      <c r="W214" s="2"/>
    </row>
    <row r="215" spans="1:23" ht="15.75" customHeight="1" x14ac:dyDescent="0.3">
      <c r="A215" s="2"/>
      <c r="B215" s="2"/>
      <c r="C215" s="2"/>
      <c r="D215" s="2"/>
      <c r="E215" s="2"/>
      <c r="F215" s="2"/>
      <c r="G215" s="42" t="s">
        <v>187</v>
      </c>
      <c r="H215" s="70">
        <v>2095</v>
      </c>
      <c r="I215" s="70" t="s">
        <v>188</v>
      </c>
      <c r="J215" s="70" t="s">
        <v>188</v>
      </c>
      <c r="K215" s="2"/>
      <c r="L215" s="2"/>
      <c r="M215" s="2"/>
      <c r="N215" s="2"/>
      <c r="O215" s="15" t="s">
        <v>70</v>
      </c>
      <c r="P215" s="14">
        <v>25</v>
      </c>
      <c r="Q215" s="2"/>
      <c r="R215" s="2"/>
      <c r="S215" s="2"/>
      <c r="T215" s="2"/>
      <c r="U215" s="2"/>
      <c r="V215" s="2"/>
      <c r="W215" s="2"/>
    </row>
    <row r="216" spans="1:23" ht="15.75" customHeight="1" x14ac:dyDescent="0.3">
      <c r="A216" s="2"/>
      <c r="B216" s="2"/>
      <c r="C216" s="2"/>
      <c r="D216" s="2"/>
      <c r="E216" s="2"/>
      <c r="F216" s="2"/>
      <c r="G216" s="39" t="s">
        <v>189</v>
      </c>
      <c r="H216" s="33">
        <v>2120</v>
      </c>
      <c r="I216" s="33"/>
      <c r="J216" s="33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5.75" customHeight="1" x14ac:dyDescent="0.3">
      <c r="A217" s="2"/>
      <c r="B217" s="2"/>
      <c r="C217" s="2"/>
      <c r="D217" s="2"/>
      <c r="E217" s="2"/>
      <c r="F217" s="2"/>
      <c r="G217" s="39" t="s">
        <v>190</v>
      </c>
      <c r="H217" s="33">
        <v>2130</v>
      </c>
      <c r="I217" s="33" t="s">
        <v>188</v>
      </c>
      <c r="J217" s="33" t="s">
        <v>188</v>
      </c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5.75" customHeight="1" x14ac:dyDescent="0.3">
      <c r="A218" s="2"/>
      <c r="B218" s="2"/>
      <c r="C218" s="2"/>
      <c r="D218" s="2"/>
      <c r="E218" s="2"/>
      <c r="F218" s="2"/>
      <c r="G218" s="39" t="s">
        <v>191</v>
      </c>
      <c r="H218" s="33">
        <v>2150</v>
      </c>
      <c r="I218" s="33" t="s">
        <v>188</v>
      </c>
      <c r="J218" s="33" t="s">
        <v>188</v>
      </c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5.75" customHeight="1" x14ac:dyDescent="0.3">
      <c r="A219" s="2"/>
      <c r="B219" s="2"/>
      <c r="C219" s="2"/>
      <c r="D219" s="2"/>
      <c r="E219" s="2"/>
      <c r="F219" s="2"/>
      <c r="G219" s="39" t="s">
        <v>192</v>
      </c>
      <c r="H219" s="33">
        <v>2180</v>
      </c>
      <c r="I219" s="33" t="s">
        <v>188</v>
      </c>
      <c r="J219" s="33" t="s">
        <v>188</v>
      </c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5.75" customHeight="1" x14ac:dyDescent="0.3">
      <c r="A220" s="2"/>
      <c r="B220" s="2"/>
      <c r="C220" s="2"/>
      <c r="D220" s="2"/>
      <c r="E220" s="2"/>
      <c r="F220" s="2"/>
      <c r="G220" s="72" t="s">
        <v>260</v>
      </c>
      <c r="H220" s="69"/>
      <c r="I220" s="151"/>
      <c r="J220" s="151"/>
      <c r="K220" s="2"/>
      <c r="L220" s="2"/>
      <c r="M220" s="2"/>
      <c r="N220" s="2"/>
      <c r="O220" s="2"/>
      <c r="P220" s="73" t="s">
        <v>194</v>
      </c>
      <c r="Q220" s="2"/>
      <c r="R220" s="2"/>
      <c r="S220" s="2"/>
      <c r="T220" s="2"/>
      <c r="U220" s="2"/>
      <c r="V220" s="2"/>
      <c r="W220" s="2"/>
    </row>
    <row r="221" spans="1:23" ht="15.75" customHeight="1" x14ac:dyDescent="0.3">
      <c r="A221" s="2"/>
      <c r="B221" s="2"/>
      <c r="C221" s="2"/>
      <c r="D221" s="2"/>
      <c r="E221" s="2"/>
      <c r="F221" s="2"/>
      <c r="G221" s="74" t="s">
        <v>186</v>
      </c>
      <c r="H221" s="69">
        <v>2190</v>
      </c>
      <c r="I221" s="152"/>
      <c r="J221" s="152"/>
      <c r="K221" s="2"/>
      <c r="L221" s="2"/>
      <c r="M221" s="2"/>
      <c r="N221" s="2"/>
      <c r="O221" s="2"/>
      <c r="P221" s="73" t="s">
        <v>195</v>
      </c>
      <c r="Q221" s="2"/>
      <c r="R221" s="2"/>
      <c r="S221" s="2"/>
      <c r="T221" s="2"/>
      <c r="U221" s="2"/>
      <c r="V221" s="2"/>
      <c r="W221" s="2"/>
    </row>
    <row r="222" spans="1:23" ht="15.75" customHeight="1" x14ac:dyDescent="0.3">
      <c r="A222" s="2"/>
      <c r="B222" s="2"/>
      <c r="C222" s="2"/>
      <c r="D222" s="2"/>
      <c r="E222" s="2"/>
      <c r="F222" s="2"/>
      <c r="G222" s="42" t="s">
        <v>187</v>
      </c>
      <c r="H222" s="70">
        <v>2195</v>
      </c>
      <c r="I222" s="70" t="s">
        <v>188</v>
      </c>
      <c r="J222" s="70" t="s">
        <v>188</v>
      </c>
      <c r="K222" s="2"/>
      <c r="L222" s="2"/>
      <c r="M222" s="2"/>
      <c r="N222" s="2"/>
      <c r="O222" s="2"/>
      <c r="P222" s="73" t="s">
        <v>196</v>
      </c>
      <c r="Q222" s="2"/>
      <c r="R222" s="2"/>
      <c r="S222" s="2"/>
      <c r="T222" s="2"/>
      <c r="U222" s="2"/>
      <c r="V222" s="2"/>
      <c r="W222" s="2"/>
    </row>
    <row r="223" spans="1:23" ht="15.75" customHeight="1" x14ac:dyDescent="0.3">
      <c r="A223" s="2"/>
      <c r="B223" s="2"/>
      <c r="C223" s="2"/>
      <c r="D223" s="2"/>
      <c r="E223" s="2"/>
      <c r="F223" s="2"/>
      <c r="G223" s="39" t="s">
        <v>197</v>
      </c>
      <c r="H223" s="33">
        <v>2200</v>
      </c>
      <c r="I223" s="33"/>
      <c r="J223" s="33"/>
      <c r="K223" s="2"/>
      <c r="L223" s="2"/>
      <c r="M223" s="2"/>
      <c r="N223" s="2"/>
      <c r="O223" s="2"/>
      <c r="P223" s="73" t="s">
        <v>198</v>
      </c>
      <c r="Q223" s="2"/>
      <c r="R223" s="2"/>
      <c r="S223" s="2"/>
      <c r="T223" s="2"/>
      <c r="U223" s="2"/>
      <c r="V223" s="2"/>
      <c r="W223" s="2"/>
    </row>
    <row r="224" spans="1:23" ht="15.75" customHeight="1" x14ac:dyDescent="0.3">
      <c r="A224" s="2"/>
      <c r="B224" s="2"/>
      <c r="C224" s="2"/>
      <c r="D224" s="2"/>
      <c r="E224" s="2"/>
      <c r="F224" s="2"/>
      <c r="G224" s="39" t="s">
        <v>199</v>
      </c>
      <c r="H224" s="33">
        <v>2220</v>
      </c>
      <c r="I224" s="33"/>
      <c r="J224" s="33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5.75" customHeight="1" x14ac:dyDescent="0.3">
      <c r="A225" s="2"/>
      <c r="B225" s="2"/>
      <c r="C225" s="2"/>
      <c r="D225" s="2"/>
      <c r="E225" s="2"/>
      <c r="F225" s="2"/>
      <c r="G225" s="39" t="s">
        <v>200</v>
      </c>
      <c r="H225" s="33">
        <v>2240</v>
      </c>
      <c r="I225" s="33"/>
      <c r="J225" s="33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5.75" customHeight="1" x14ac:dyDescent="0.3">
      <c r="A226" s="2"/>
      <c r="B226" s="2"/>
      <c r="C226" s="2"/>
      <c r="D226" s="2"/>
      <c r="E226" s="2"/>
      <c r="F226" s="2"/>
      <c r="G226" s="39" t="s">
        <v>201</v>
      </c>
      <c r="H226" s="33">
        <v>2250</v>
      </c>
      <c r="I226" s="33" t="s">
        <v>188</v>
      </c>
      <c r="J226" s="33" t="s">
        <v>188</v>
      </c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5.75" customHeight="1" x14ac:dyDescent="0.3">
      <c r="A227" s="2"/>
      <c r="B227" s="2"/>
      <c r="C227" s="2"/>
      <c r="D227" s="2"/>
      <c r="E227" s="2"/>
      <c r="F227" s="2"/>
      <c r="G227" s="39" t="s">
        <v>202</v>
      </c>
      <c r="H227" s="33">
        <v>2255</v>
      </c>
      <c r="I227" s="33" t="s">
        <v>188</v>
      </c>
      <c r="J227" s="33" t="s">
        <v>188</v>
      </c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5.75" customHeight="1" x14ac:dyDescent="0.3">
      <c r="A228" s="2"/>
      <c r="B228" s="2"/>
      <c r="C228" s="2"/>
      <c r="D228" s="2"/>
      <c r="E228" s="2"/>
      <c r="F228" s="2"/>
      <c r="G228" s="39" t="s">
        <v>203</v>
      </c>
      <c r="H228" s="33">
        <v>2270</v>
      </c>
      <c r="I228" s="33" t="s">
        <v>188</v>
      </c>
      <c r="J228" s="33" t="s">
        <v>188</v>
      </c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5.75" customHeight="1" x14ac:dyDescent="0.3">
      <c r="A229" s="2"/>
      <c r="B229" s="2"/>
      <c r="C229" s="2"/>
      <c r="D229" s="2"/>
      <c r="E229" s="2"/>
      <c r="F229" s="2"/>
      <c r="G229" s="75" t="s">
        <v>261</v>
      </c>
      <c r="H229" s="69"/>
      <c r="I229" s="151"/>
      <c r="J229" s="151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5.75" customHeight="1" x14ac:dyDescent="0.3">
      <c r="A230" s="2"/>
      <c r="B230" s="2"/>
      <c r="C230" s="2"/>
      <c r="D230" s="2"/>
      <c r="E230" s="2"/>
      <c r="F230" s="2"/>
      <c r="G230" s="74" t="s">
        <v>186</v>
      </c>
      <c r="H230" s="69">
        <v>2290</v>
      </c>
      <c r="I230" s="152"/>
      <c r="J230" s="15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5.75" customHeight="1" x14ac:dyDescent="0.3">
      <c r="A231" s="2"/>
      <c r="B231" s="2"/>
      <c r="C231" s="2"/>
      <c r="D231" s="2"/>
      <c r="E231" s="2"/>
      <c r="F231" s="2"/>
      <c r="G231" s="42" t="s">
        <v>187</v>
      </c>
      <c r="H231" s="70">
        <v>2295</v>
      </c>
      <c r="I231" s="70" t="s">
        <v>188</v>
      </c>
      <c r="J231" s="70" t="s">
        <v>188</v>
      </c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5.75" customHeight="1" x14ac:dyDescent="0.3">
      <c r="A232" s="2"/>
      <c r="B232" s="2"/>
      <c r="C232" s="2"/>
      <c r="D232" s="2"/>
      <c r="E232" s="2"/>
      <c r="F232" s="2"/>
      <c r="G232" s="39" t="s">
        <v>205</v>
      </c>
      <c r="H232" s="33">
        <v>2300</v>
      </c>
      <c r="I232" s="33"/>
      <c r="J232" s="33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5.75" customHeight="1" x14ac:dyDescent="0.3">
      <c r="A233" s="2"/>
      <c r="B233" s="2"/>
      <c r="C233" s="2"/>
      <c r="D233" s="2"/>
      <c r="E233" s="2"/>
      <c r="F233" s="2"/>
      <c r="G233" s="39" t="s">
        <v>206</v>
      </c>
      <c r="H233" s="33">
        <v>2305</v>
      </c>
      <c r="I233" s="33"/>
      <c r="J233" s="33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5.75" customHeight="1" x14ac:dyDescent="0.3">
      <c r="A234" s="2"/>
      <c r="B234" s="2"/>
      <c r="C234" s="2"/>
      <c r="D234" s="2"/>
      <c r="E234" s="2"/>
      <c r="F234" s="2"/>
      <c r="G234" s="72" t="s">
        <v>207</v>
      </c>
      <c r="H234" s="69"/>
      <c r="I234" s="151"/>
      <c r="J234" s="151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5.75" customHeight="1" x14ac:dyDescent="0.3">
      <c r="A235" s="2"/>
      <c r="B235" s="2"/>
      <c r="C235" s="2"/>
      <c r="D235" s="2"/>
      <c r="E235" s="2"/>
      <c r="F235" s="2"/>
      <c r="G235" s="74" t="s">
        <v>186</v>
      </c>
      <c r="H235" s="69">
        <v>2350</v>
      </c>
      <c r="I235" s="152"/>
      <c r="J235" s="15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5.75" customHeight="1" x14ac:dyDescent="0.3">
      <c r="A236" s="2"/>
      <c r="B236" s="2"/>
      <c r="C236" s="2"/>
      <c r="D236" s="2"/>
      <c r="E236" s="2"/>
      <c r="F236" s="2"/>
      <c r="G236" s="42" t="s">
        <v>187</v>
      </c>
      <c r="H236" s="70">
        <v>2355</v>
      </c>
      <c r="I236" s="70" t="s">
        <v>188</v>
      </c>
      <c r="J236" s="70" t="s">
        <v>188</v>
      </c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5.75" customHeight="1" x14ac:dyDescent="0.3">
      <c r="A237" s="2"/>
      <c r="B237" s="2"/>
      <c r="C237" s="2"/>
      <c r="D237" s="2"/>
      <c r="E237" s="2"/>
      <c r="F237" s="2"/>
      <c r="G237" s="68" t="s">
        <v>208</v>
      </c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36.75" customHeight="1" x14ac:dyDescent="0.3">
      <c r="A238" s="2"/>
      <c r="B238" s="2"/>
      <c r="C238" s="2"/>
      <c r="D238" s="2"/>
      <c r="E238" s="2"/>
      <c r="F238" s="2"/>
      <c r="G238" s="16" t="s">
        <v>178</v>
      </c>
      <c r="H238" s="70" t="s">
        <v>179</v>
      </c>
      <c r="I238" s="70" t="s">
        <v>180</v>
      </c>
      <c r="J238" s="70" t="s">
        <v>181</v>
      </c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5.75" customHeight="1" x14ac:dyDescent="0.3">
      <c r="A239" s="2"/>
      <c r="B239" s="2"/>
      <c r="C239" s="2"/>
      <c r="D239" s="2"/>
      <c r="E239" s="2"/>
      <c r="F239" s="2"/>
      <c r="G239" s="34">
        <v>1</v>
      </c>
      <c r="H239" s="33">
        <v>2</v>
      </c>
      <c r="I239" s="33">
        <v>3</v>
      </c>
      <c r="J239" s="33">
        <v>4</v>
      </c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5.75" customHeight="1" x14ac:dyDescent="0.3">
      <c r="A240" s="2"/>
      <c r="B240" s="2"/>
      <c r="C240" s="2"/>
      <c r="D240" s="2"/>
      <c r="E240" s="2"/>
      <c r="F240" s="2"/>
      <c r="G240" s="39" t="s">
        <v>209</v>
      </c>
      <c r="H240" s="33">
        <v>2400</v>
      </c>
      <c r="I240" s="33"/>
      <c r="J240" s="33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5.75" customHeight="1" x14ac:dyDescent="0.3">
      <c r="A241" s="2"/>
      <c r="B241" s="2"/>
      <c r="C241" s="2"/>
      <c r="D241" s="2"/>
      <c r="E241" s="2"/>
      <c r="F241" s="2"/>
      <c r="G241" s="39" t="s">
        <v>210</v>
      </c>
      <c r="H241" s="33">
        <v>2405</v>
      </c>
      <c r="I241" s="33"/>
      <c r="J241" s="33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5.75" customHeight="1" x14ac:dyDescent="0.3">
      <c r="A242" s="2"/>
      <c r="B242" s="2"/>
      <c r="C242" s="2"/>
      <c r="D242" s="2"/>
      <c r="E242" s="2"/>
      <c r="F242" s="2"/>
      <c r="G242" s="39" t="s">
        <v>211</v>
      </c>
      <c r="H242" s="33">
        <v>2410</v>
      </c>
      <c r="I242" s="33"/>
      <c r="J242" s="33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5.75" customHeight="1" x14ac:dyDescent="0.3">
      <c r="A243" s="2"/>
      <c r="B243" s="2"/>
      <c r="C243" s="2"/>
      <c r="D243" s="2"/>
      <c r="E243" s="2"/>
      <c r="F243" s="2"/>
      <c r="G243" s="39" t="s">
        <v>212</v>
      </c>
      <c r="H243" s="33">
        <v>2415</v>
      </c>
      <c r="I243" s="33"/>
      <c r="J243" s="33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5.75" customHeight="1" x14ac:dyDescent="0.3">
      <c r="A244" s="2"/>
      <c r="B244" s="2"/>
      <c r="C244" s="2"/>
      <c r="D244" s="2"/>
      <c r="E244" s="2"/>
      <c r="F244" s="2"/>
      <c r="G244" s="39" t="s">
        <v>213</v>
      </c>
      <c r="H244" s="33">
        <v>2445</v>
      </c>
      <c r="I244" s="33"/>
      <c r="J244" s="33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76" t="s">
        <v>214</v>
      </c>
      <c r="H245" s="77">
        <v>2450</v>
      </c>
      <c r="I245" s="33"/>
      <c r="J245" s="33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39" t="s">
        <v>215</v>
      </c>
      <c r="H246" s="33">
        <v>2455</v>
      </c>
      <c r="I246" s="33"/>
      <c r="J246" s="33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76" t="s">
        <v>216</v>
      </c>
      <c r="H247" s="77">
        <v>2460</v>
      </c>
      <c r="I247" s="33"/>
      <c r="J247" s="33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>
      <c r="A248" s="2"/>
      <c r="B248" s="2"/>
      <c r="C248" s="2"/>
      <c r="D248" s="2"/>
      <c r="E248" s="2"/>
      <c r="F248" s="2"/>
      <c r="G248" s="76" t="s">
        <v>262</v>
      </c>
      <c r="H248" s="77">
        <v>2465</v>
      </c>
      <c r="I248" s="33"/>
      <c r="J248" s="33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5.75" customHeight="1" x14ac:dyDescent="0.3">
      <c r="A249" s="2"/>
      <c r="B249" s="2"/>
      <c r="C249" s="2"/>
      <c r="D249" s="2"/>
      <c r="E249" s="2"/>
      <c r="F249" s="2"/>
      <c r="G249" s="68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5.75" customHeight="1" x14ac:dyDescent="0.3">
      <c r="A250" s="2"/>
      <c r="B250" s="2"/>
      <c r="C250" s="2"/>
      <c r="D250" s="2"/>
      <c r="E250" s="2"/>
      <c r="F250" s="2"/>
      <c r="G250" s="78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5.75" customHeight="1" x14ac:dyDescent="0.3">
      <c r="A251" s="2"/>
      <c r="B251" s="2"/>
      <c r="C251" s="2"/>
      <c r="D251" s="2"/>
      <c r="E251" s="2"/>
      <c r="F251" s="2"/>
      <c r="G251" s="79" t="s">
        <v>218</v>
      </c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5.75" customHeight="1" x14ac:dyDescent="0.3">
      <c r="A252" s="2"/>
      <c r="B252" s="2"/>
      <c r="C252" s="2"/>
      <c r="D252" s="2"/>
      <c r="E252" s="2"/>
      <c r="F252" s="2"/>
      <c r="G252" s="3" t="s">
        <v>263</v>
      </c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39" customHeight="1" x14ac:dyDescent="0.3">
      <c r="A253" s="2"/>
      <c r="B253" s="2"/>
      <c r="C253" s="2"/>
      <c r="D253" s="2"/>
      <c r="E253" s="2"/>
      <c r="F253" s="2"/>
      <c r="G253" s="80" t="s">
        <v>3</v>
      </c>
      <c r="H253" s="70" t="s">
        <v>220</v>
      </c>
      <c r="I253" s="81" t="s">
        <v>221</v>
      </c>
      <c r="J253" s="70" t="s">
        <v>220</v>
      </c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5.75" customHeight="1" x14ac:dyDescent="0.3">
      <c r="A254" s="2"/>
      <c r="B254" s="2"/>
      <c r="C254" s="2"/>
      <c r="D254" s="2"/>
      <c r="E254" s="2"/>
      <c r="F254" s="2"/>
      <c r="G254" s="39" t="s">
        <v>222</v>
      </c>
      <c r="H254" s="82"/>
      <c r="I254" s="82" t="s">
        <v>264</v>
      </c>
      <c r="J254" s="8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5.75" customHeight="1" x14ac:dyDescent="0.3">
      <c r="A255" s="2"/>
      <c r="B255" s="2"/>
      <c r="C255" s="2"/>
      <c r="D255" s="2"/>
      <c r="E255" s="2"/>
      <c r="F255" s="2"/>
      <c r="G255" s="39" t="s">
        <v>224</v>
      </c>
      <c r="H255" s="82" t="s">
        <v>225</v>
      </c>
      <c r="I255" s="82" t="s">
        <v>226</v>
      </c>
      <c r="J255" s="82" t="s">
        <v>227</v>
      </c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5" customHeight="1" x14ac:dyDescent="0.3">
      <c r="A256" s="2"/>
      <c r="B256" s="2"/>
      <c r="C256" s="2"/>
      <c r="D256" s="2"/>
      <c r="E256" s="2"/>
      <c r="F256" s="2"/>
      <c r="G256" s="159" t="s">
        <v>228</v>
      </c>
      <c r="H256" s="159" t="s">
        <v>229</v>
      </c>
      <c r="I256" s="159" t="s">
        <v>230</v>
      </c>
      <c r="J256" s="83" t="s">
        <v>231</v>
      </c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5.75" customHeight="1" x14ac:dyDescent="0.3">
      <c r="A257" s="2"/>
      <c r="B257" s="2"/>
      <c r="C257" s="2"/>
      <c r="D257" s="2"/>
      <c r="E257" s="2"/>
      <c r="F257" s="2"/>
      <c r="G257" s="152"/>
      <c r="H257" s="152"/>
      <c r="I257" s="152"/>
      <c r="J257" s="84" t="s">
        <v>265</v>
      </c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5.75" customHeight="1" x14ac:dyDescent="0.3">
      <c r="A258" s="2"/>
      <c r="B258" s="2"/>
      <c r="C258" s="2"/>
      <c r="D258" s="2"/>
      <c r="E258" s="2"/>
      <c r="F258" s="2"/>
      <c r="G258" s="39" t="s">
        <v>232</v>
      </c>
      <c r="H258" s="82" t="s">
        <v>233</v>
      </c>
      <c r="I258" s="82"/>
      <c r="J258" s="8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5.75" customHeight="1" x14ac:dyDescent="0.3">
      <c r="A259" s="2"/>
      <c r="B259" s="2"/>
      <c r="C259" s="2"/>
      <c r="D259" s="2"/>
      <c r="E259" s="2"/>
      <c r="F259" s="2"/>
      <c r="G259" s="76" t="s">
        <v>234</v>
      </c>
      <c r="H259" s="82"/>
      <c r="I259" s="85" t="s">
        <v>266</v>
      </c>
      <c r="J259" s="8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5.75" customHeight="1" x14ac:dyDescent="0.3">
      <c r="A260" s="2"/>
      <c r="B260" s="2"/>
      <c r="C260" s="2"/>
      <c r="D260" s="2"/>
      <c r="E260" s="2"/>
      <c r="F260" s="2"/>
      <c r="G260" s="39" t="s">
        <v>267</v>
      </c>
      <c r="H260" s="82"/>
      <c r="I260" s="82" t="s">
        <v>268</v>
      </c>
      <c r="J260" s="8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5" customHeight="1" x14ac:dyDescent="0.3">
      <c r="A261" s="2"/>
      <c r="B261" s="2"/>
      <c r="C261" s="2"/>
      <c r="D261" s="2"/>
      <c r="E261" s="2"/>
      <c r="F261" s="2"/>
      <c r="G261" s="159" t="s">
        <v>238</v>
      </c>
      <c r="H261" s="83" t="s">
        <v>239</v>
      </c>
      <c r="I261" s="159" t="s">
        <v>240</v>
      </c>
      <c r="J261" s="159" t="s">
        <v>241</v>
      </c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5.75" customHeight="1" x14ac:dyDescent="0.3">
      <c r="A262" s="2"/>
      <c r="B262" s="2"/>
      <c r="C262" s="2"/>
      <c r="D262" s="2"/>
      <c r="E262" s="2"/>
      <c r="F262" s="2"/>
      <c r="G262" s="152"/>
      <c r="H262" s="82" t="s">
        <v>242</v>
      </c>
      <c r="I262" s="152"/>
      <c r="J262" s="15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63.75" customHeight="1" x14ac:dyDescent="0.3">
      <c r="A263" s="2"/>
      <c r="B263" s="2"/>
      <c r="C263" s="2"/>
      <c r="D263" s="2"/>
      <c r="E263" s="2"/>
      <c r="F263" s="2"/>
      <c r="G263" s="39" t="s">
        <v>243</v>
      </c>
      <c r="H263" s="82" t="s">
        <v>244</v>
      </c>
      <c r="I263" s="82" t="s">
        <v>245</v>
      </c>
      <c r="J263" s="82" t="s">
        <v>246</v>
      </c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45.75" customHeight="1" x14ac:dyDescent="0.3">
      <c r="A264" s="2"/>
      <c r="B264" s="2"/>
      <c r="C264" s="2"/>
      <c r="D264" s="2"/>
      <c r="E264" s="2"/>
      <c r="F264" s="2"/>
      <c r="G264" s="39" t="s">
        <v>247</v>
      </c>
      <c r="H264" s="82" t="s">
        <v>248</v>
      </c>
      <c r="I264" s="82" t="s">
        <v>249</v>
      </c>
      <c r="J264" s="82" t="s">
        <v>250</v>
      </c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5.75" customHeight="1" x14ac:dyDescent="0.3">
      <c r="A265" s="2"/>
      <c r="B265" s="2"/>
      <c r="C265" s="2"/>
      <c r="D265" s="2"/>
      <c r="E265" s="2"/>
      <c r="F265" s="2"/>
      <c r="G265" s="39" t="s">
        <v>251</v>
      </c>
      <c r="H265" s="82" t="s">
        <v>252</v>
      </c>
      <c r="I265" s="82"/>
      <c r="J265" s="8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5.75" customHeight="1" x14ac:dyDescent="0.3">
      <c r="A266" s="2"/>
      <c r="B266" s="2"/>
      <c r="C266" s="2"/>
      <c r="D266" s="2"/>
      <c r="E266" s="2"/>
      <c r="F266" s="2"/>
      <c r="G266" s="39" t="s">
        <v>253</v>
      </c>
      <c r="H266" s="82" t="s">
        <v>139</v>
      </c>
      <c r="I266" s="82"/>
      <c r="J266" s="8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5.75" customHeight="1" x14ac:dyDescent="0.3">
      <c r="A267" s="2"/>
      <c r="B267" s="2"/>
      <c r="C267" s="2"/>
      <c r="D267" s="2"/>
      <c r="E267" s="2"/>
      <c r="F267" s="2"/>
      <c r="G267" s="76" t="s">
        <v>269</v>
      </c>
      <c r="H267" s="82"/>
      <c r="I267" s="85" t="s">
        <v>255</v>
      </c>
      <c r="J267" s="82"/>
      <c r="K267" s="2"/>
      <c r="L267" s="2" t="s">
        <v>256</v>
      </c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5.75" customHeight="1" x14ac:dyDescent="0.3">
      <c r="A268" s="2"/>
      <c r="B268" s="2"/>
      <c r="C268" s="2"/>
      <c r="D268" s="2"/>
      <c r="E268" s="2"/>
      <c r="F268" s="2"/>
      <c r="G268" s="76" t="s">
        <v>257</v>
      </c>
      <c r="H268" s="82" t="s">
        <v>258</v>
      </c>
      <c r="I268" s="85" t="s">
        <v>257</v>
      </c>
      <c r="J268" s="82" t="s">
        <v>258</v>
      </c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5.75" customHeight="1" x14ac:dyDescent="0.3">
      <c r="A269" s="2"/>
      <c r="B269" s="2"/>
      <c r="C269" s="2"/>
      <c r="D269" s="2"/>
      <c r="E269" s="2"/>
      <c r="F269" s="2"/>
      <c r="G269" s="78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5.75" customHeight="1" x14ac:dyDescent="0.3">
      <c r="A270" s="2"/>
      <c r="B270" s="2"/>
      <c r="C270" s="2"/>
      <c r="D270" s="2"/>
      <c r="E270" s="2"/>
      <c r="F270" s="2"/>
      <c r="G270" s="86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5.75" customHeight="1" x14ac:dyDescent="0.3">
      <c r="A271" s="2"/>
      <c r="B271" s="2"/>
      <c r="C271" s="2"/>
      <c r="D271" s="2"/>
      <c r="E271" s="2"/>
      <c r="F271" s="2"/>
      <c r="G271" s="86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5.7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5.7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205.5" customHeight="1" x14ac:dyDescent="0.3">
      <c r="A274" s="2"/>
      <c r="B274" s="2"/>
      <c r="C274" s="2"/>
      <c r="D274" s="2"/>
      <c r="E274" s="2"/>
      <c r="F274" s="2"/>
      <c r="G274" s="87" t="s">
        <v>259</v>
      </c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5.7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5.7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5.7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5.75" customHeight="1" x14ac:dyDescent="0.3">
      <c r="A278" s="2"/>
      <c r="B278" s="2"/>
      <c r="C278" s="2"/>
      <c r="D278" s="2"/>
      <c r="E278" s="2"/>
      <c r="F278" s="2"/>
      <c r="G278" s="151" t="s">
        <v>60</v>
      </c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5.75" customHeight="1" x14ac:dyDescent="0.3">
      <c r="A279" s="2"/>
      <c r="B279" s="2"/>
      <c r="C279" s="2"/>
      <c r="D279" s="2"/>
      <c r="E279" s="2"/>
      <c r="F279" s="2"/>
      <c r="G279" s="15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5.75" customHeight="1" x14ac:dyDescent="0.3">
      <c r="A280" s="2"/>
      <c r="B280" s="2"/>
      <c r="C280" s="2"/>
      <c r="D280" s="2"/>
      <c r="E280" s="2"/>
      <c r="F280" s="2"/>
      <c r="G280" s="16" t="s">
        <v>46</v>
      </c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5.75" customHeight="1" x14ac:dyDescent="0.3">
      <c r="A281" s="2"/>
      <c r="B281" s="2"/>
      <c r="C281" s="2"/>
      <c r="D281" s="2"/>
      <c r="E281" s="2"/>
      <c r="F281" s="2"/>
      <c r="G281" s="16" t="s">
        <v>65</v>
      </c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5.75" customHeight="1" x14ac:dyDescent="0.3">
      <c r="A282" s="2"/>
      <c r="B282" s="2"/>
      <c r="C282" s="2"/>
      <c r="D282" s="2"/>
      <c r="E282" s="2"/>
      <c r="F282" s="2"/>
      <c r="G282" s="16" t="s">
        <v>67</v>
      </c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5.75" customHeight="1" x14ac:dyDescent="0.3">
      <c r="A283" s="2"/>
      <c r="B283" s="2"/>
      <c r="C283" s="2"/>
      <c r="D283" s="2"/>
      <c r="E283" s="2"/>
      <c r="F283" s="2"/>
      <c r="G283" s="16" t="s">
        <v>69</v>
      </c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5.75" customHeight="1" x14ac:dyDescent="0.3">
      <c r="A284" s="2"/>
      <c r="B284" s="2"/>
      <c r="C284" s="2"/>
      <c r="D284" s="2"/>
      <c r="E284" s="2"/>
      <c r="F284" s="2"/>
      <c r="G284" s="16" t="s">
        <v>71</v>
      </c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5.7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5.7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5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5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5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5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5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5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5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5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5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5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5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5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5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5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5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5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5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5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5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5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5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5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5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5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5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5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5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5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5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5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5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5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5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5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5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5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5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5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5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5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5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5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5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5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5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5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5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5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5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5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5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5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5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5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5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5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5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5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5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5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5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5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5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5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5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5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5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5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5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5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5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5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5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5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5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5.7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5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5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5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5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5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5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5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5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5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5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5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5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5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5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5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5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5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5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5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5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5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5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5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5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5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5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5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5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5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5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5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5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5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5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5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5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5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5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5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5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5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5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5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5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5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5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5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5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5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5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5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5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5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5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5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5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5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5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5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5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5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5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5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5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5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5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5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5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5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5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5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5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5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5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5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5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5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5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5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5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5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5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5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5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5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5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5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5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5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5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5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5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5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5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5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5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5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5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5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5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5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5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5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5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5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5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5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5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5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5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5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5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5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5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5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5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5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5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5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5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5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5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5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5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5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5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5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5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5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5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5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5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5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5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5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5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5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5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5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5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5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5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5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5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5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5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5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5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5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5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5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5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5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5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5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5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5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5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5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5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5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5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5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5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5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5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5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5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5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5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5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5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5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5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5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5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5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5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5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5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5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5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5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5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5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5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5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5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5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5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5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5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5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5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5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5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5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5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5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5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5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5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5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5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5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5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5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5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5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5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5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5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5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5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5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5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5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5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5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5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5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5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5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5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5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5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5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5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5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5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5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5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5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5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5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5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5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5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5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5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5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5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5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5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5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5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5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5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5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5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5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5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5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5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5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5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5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5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5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5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5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5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5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5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5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5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5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5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5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5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5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5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5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5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5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5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5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5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5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5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5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5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5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5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5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5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5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5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5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5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5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5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5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5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5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5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5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5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5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5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5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5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5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5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5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5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5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5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5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5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5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5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5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5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5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5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5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5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5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5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5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5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5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5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5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5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5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5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5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5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5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5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5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5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5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5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5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5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5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5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5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5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5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5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5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5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5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5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5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5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5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5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5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5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5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5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5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5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5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5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5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5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5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5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5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5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5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5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5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5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5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5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5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5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5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5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5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5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5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5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5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5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5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5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5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5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5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5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5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5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5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5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5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5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5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5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5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5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5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5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5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5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5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5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5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5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5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5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5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5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5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5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5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5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5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5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5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5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5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5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5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5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5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5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5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5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5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5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5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5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5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5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5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5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5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5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5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5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5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5.7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5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5.7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5.7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5.7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5.7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5.7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5.7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5.7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5.7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5.7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5.7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5.7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5.7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5.7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5.7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5.7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5.7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5.7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5.7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5.7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5.7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5.7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5.7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5.7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5.7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5.7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5.7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5.7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5.7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5.7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5.7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5.7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5.7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5.7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5.7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5.7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5.7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5.7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5.7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5.7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5.7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5.7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5.7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5.7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5.7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5.7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5.7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5.7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5.7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5.7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5.7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5.7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5.7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5.7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5.7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5.7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5.7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5.7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5.7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5.7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5.7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5.7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5.7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5.7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5.7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5.7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5.7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5.7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5.7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5.7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5.7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5.7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5.7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5.7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5.7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5.7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5.7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5.7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5.7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5.7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5.7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5.7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5.7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5.7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5.7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5.7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5.7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5.7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5.7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5.7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5.7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5.7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5.7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5.7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5.7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5.7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5.7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5.7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5.7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1:23" ht="15.7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1:23" ht="15.7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1:23" ht="15.7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1:23" ht="15.7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1:23" ht="15.7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1:23" ht="15.7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1:23" ht="15.7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1:23" ht="15.7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1:23" ht="15.7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1:23" ht="15.7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1:23" ht="15.7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1:23" ht="15.7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1:23" ht="15.7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1:23" ht="15.7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1:23" ht="15.7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1:23" ht="15.7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1:23" ht="15.7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1:23" ht="15.7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1:23" ht="15.7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1:23" ht="15.7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1:23" ht="15.7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1:23" ht="15.7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1:23" ht="15.7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1:23" ht="15.7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1:23" ht="15.7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1:23" ht="15.7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1:23" ht="15.7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1:23" ht="15.7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15.7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1:23" ht="15.7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1:23" ht="15.7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1:23" ht="15.7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1:23" ht="15.7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1:23" ht="15.7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1:23" ht="15.7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spans="1:23" ht="15.7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spans="1:23" ht="15.7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spans="1:23" ht="15.7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spans="1:23" ht="15.7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spans="1:23" ht="15.7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spans="1:23" ht="15.7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spans="1:23" ht="15.7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spans="1:23" ht="15.7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spans="1:23" ht="15.7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spans="1:23" ht="15.7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spans="1:23" ht="15.7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spans="1:23" ht="15.7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spans="1:23" ht="15.7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spans="1:23" ht="15.7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spans="1:23" ht="15.7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spans="1:23" ht="15.7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spans="1:23" ht="15.7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spans="1:23" ht="15.7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spans="1:23" ht="15.7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spans="1:23" ht="15.7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spans="1:23" ht="15.7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spans="1:23" ht="15.7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spans="1:23" ht="15.7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spans="1:23" ht="15.7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spans="1:23" ht="15.7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spans="1:23" ht="15.7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spans="1:23" ht="15.7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spans="1:23" ht="15.7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spans="1:23" ht="15.7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spans="1:23" ht="15.7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spans="1:23" ht="15.7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spans="1:23" ht="15.7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spans="1:23" ht="15.7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 spans="1:23" ht="15.7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 spans="1:23" ht="15.7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 spans="1:23" ht="15.7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 spans="1:23" ht="15.7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 spans="1:23" ht="15.7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 spans="1:23" ht="15.7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 spans="1:23" ht="15.7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 spans="1:23" ht="15.7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 spans="1:23" ht="15.7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 spans="1:23" ht="15.7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 spans="1:23" ht="15.7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 spans="1:23" ht="15.7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 spans="1:23" ht="15.7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 spans="1:23" ht="15.7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  <row r="984" spans="1:23" ht="15.7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</row>
    <row r="985" spans="1:23" ht="15.7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</row>
    <row r="986" spans="1:23" ht="15.7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</row>
    <row r="987" spans="1:23" ht="15.7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</row>
    <row r="988" spans="1:23" ht="15.7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</row>
    <row r="989" spans="1:23" ht="15.7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</row>
    <row r="990" spans="1:23" ht="15.7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</row>
    <row r="991" spans="1:23" ht="15.7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</row>
    <row r="992" spans="1:23" ht="15.7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</row>
    <row r="993" spans="1:23" ht="15.7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</row>
    <row r="994" spans="1:23" ht="15.7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</row>
    <row r="995" spans="1:23" ht="15.7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</row>
    <row r="996" spans="1:23" ht="15.7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</row>
    <row r="997" spans="1:23" ht="15.7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</row>
    <row r="998" spans="1:23" ht="15.7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</row>
    <row r="999" spans="1:23" ht="15.7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</row>
    <row r="1000" spans="1:23" ht="15.7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</row>
  </sheetData>
  <mergeCells count="83">
    <mergeCell ref="G105:L105"/>
    <mergeCell ref="G106:G107"/>
    <mergeCell ref="H106:K106"/>
    <mergeCell ref="L106:L107"/>
    <mergeCell ref="G131:L131"/>
    <mergeCell ref="H132:K132"/>
    <mergeCell ref="L132:L133"/>
    <mergeCell ref="G148:L148"/>
    <mergeCell ref="H149:K149"/>
    <mergeCell ref="G132:G133"/>
    <mergeCell ref="H135:H136"/>
    <mergeCell ref="I135:I136"/>
    <mergeCell ref="J135:J136"/>
    <mergeCell ref="K135:K136"/>
    <mergeCell ref="L135:L136"/>
    <mergeCell ref="G149:G150"/>
    <mergeCell ref="L149:L150"/>
    <mergeCell ref="G154:L154"/>
    <mergeCell ref="G155:G156"/>
    <mergeCell ref="H155:K155"/>
    <mergeCell ref="L155:L156"/>
    <mergeCell ref="H158:H159"/>
    <mergeCell ref="I158:I159"/>
    <mergeCell ref="L158:L159"/>
    <mergeCell ref="J158:J159"/>
    <mergeCell ref="K158:K159"/>
    <mergeCell ref="G172:G173"/>
    <mergeCell ref="H172:K172"/>
    <mergeCell ref="L172:L173"/>
    <mergeCell ref="H197:H198"/>
    <mergeCell ref="I197:I198"/>
    <mergeCell ref="L197:L198"/>
    <mergeCell ref="J197:J198"/>
    <mergeCell ref="K197:K198"/>
    <mergeCell ref="J261:J262"/>
    <mergeCell ref="I229:I230"/>
    <mergeCell ref="I234:I235"/>
    <mergeCell ref="J234:J235"/>
    <mergeCell ref="I213:I214"/>
    <mergeCell ref="J213:J214"/>
    <mergeCell ref="I220:I221"/>
    <mergeCell ref="J220:J221"/>
    <mergeCell ref="J229:J230"/>
    <mergeCell ref="G256:G257"/>
    <mergeCell ref="H256:H257"/>
    <mergeCell ref="I256:I257"/>
    <mergeCell ref="G261:G262"/>
    <mergeCell ref="G278:G279"/>
    <mergeCell ref="I261:I262"/>
    <mergeCell ref="J23:J24"/>
    <mergeCell ref="K23:K24"/>
    <mergeCell ref="L23:L24"/>
    <mergeCell ref="M23:M24"/>
    <mergeCell ref="G18:N18"/>
    <mergeCell ref="G19:G20"/>
    <mergeCell ref="H19:K19"/>
    <mergeCell ref="L19:L20"/>
    <mergeCell ref="M19:N19"/>
    <mergeCell ref="H23:H24"/>
    <mergeCell ref="I23:I24"/>
    <mergeCell ref="N23:N24"/>
    <mergeCell ref="G29:N29"/>
    <mergeCell ref="G30:G31"/>
    <mergeCell ref="H30:K30"/>
    <mergeCell ref="L30:L31"/>
    <mergeCell ref="M30:N30"/>
    <mergeCell ref="G44:N44"/>
    <mergeCell ref="G45:G46"/>
    <mergeCell ref="H45:K45"/>
    <mergeCell ref="L45:L46"/>
    <mergeCell ref="M45:N45"/>
    <mergeCell ref="G63:L63"/>
    <mergeCell ref="G64:G65"/>
    <mergeCell ref="L64:L65"/>
    <mergeCell ref="H92:K92"/>
    <mergeCell ref="L92:L93"/>
    <mergeCell ref="H64:K64"/>
    <mergeCell ref="G75:L75"/>
    <mergeCell ref="G76:G77"/>
    <mergeCell ref="H76:K76"/>
    <mergeCell ref="L76:L77"/>
    <mergeCell ref="G91:L91"/>
    <mergeCell ref="G92:G93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1"/>
  <sheetViews>
    <sheetView workbookViewId="0"/>
  </sheetViews>
  <sheetFormatPr defaultColWidth="14.44140625" defaultRowHeight="15" customHeight="1" x14ac:dyDescent="0.3"/>
  <cols>
    <col min="1" max="1" width="8.6640625" customWidth="1"/>
    <col min="2" max="2" width="32.5546875" customWidth="1"/>
    <col min="3" max="8" width="13.109375" customWidth="1"/>
    <col min="9" max="9" width="15.44140625" customWidth="1"/>
    <col min="10" max="10" width="37" customWidth="1"/>
    <col min="11" max="11" width="8.6640625" customWidth="1"/>
    <col min="12" max="12" width="9.109375" customWidth="1"/>
    <col min="13" max="26" width="8.6640625" customWidth="1"/>
  </cols>
  <sheetData>
    <row r="1" spans="1:12" ht="14.4" x14ac:dyDescent="0.3">
      <c r="B1" s="172" t="s">
        <v>35</v>
      </c>
      <c r="C1" s="150"/>
      <c r="D1" s="150"/>
      <c r="E1" s="150"/>
      <c r="F1" s="150"/>
      <c r="G1" s="150"/>
      <c r="H1" s="150"/>
      <c r="I1" s="150"/>
      <c r="L1" s="91"/>
    </row>
    <row r="2" spans="1:12" ht="15" customHeight="1" x14ac:dyDescent="0.3">
      <c r="B2" s="151" t="s">
        <v>37</v>
      </c>
      <c r="C2" s="153" t="s">
        <v>38</v>
      </c>
      <c r="D2" s="154"/>
      <c r="E2" s="154"/>
      <c r="F2" s="155"/>
      <c r="G2" s="151" t="s">
        <v>39</v>
      </c>
      <c r="H2" s="153" t="s">
        <v>38</v>
      </c>
      <c r="I2" s="155"/>
      <c r="L2" s="91"/>
    </row>
    <row r="3" spans="1:12" ht="15.6" x14ac:dyDescent="0.3">
      <c r="B3" s="152"/>
      <c r="C3" s="16" t="s">
        <v>41</v>
      </c>
      <c r="D3" s="16" t="s">
        <v>42</v>
      </c>
      <c r="E3" s="16" t="s">
        <v>43</v>
      </c>
      <c r="F3" s="16" t="s">
        <v>44</v>
      </c>
      <c r="G3" s="152"/>
      <c r="H3" s="16" t="s">
        <v>41</v>
      </c>
      <c r="I3" s="16" t="s">
        <v>42</v>
      </c>
      <c r="L3" s="91"/>
    </row>
    <row r="4" spans="1:12" ht="15.6" x14ac:dyDescent="0.3">
      <c r="B4" s="16" t="s">
        <v>46</v>
      </c>
      <c r="C4" s="17">
        <v>1175</v>
      </c>
      <c r="D4" s="17">
        <v>1120</v>
      </c>
      <c r="E4" s="17">
        <v>1150</v>
      </c>
      <c r="F4" s="17">
        <v>1200</v>
      </c>
      <c r="G4" s="16">
        <f>SUM(C4:F4)</f>
        <v>4645</v>
      </c>
      <c r="H4" s="19">
        <f>F4+ ((F4-E4)/E4 * 100)</f>
        <v>1204.3478260869565</v>
      </c>
      <c r="I4" s="19">
        <f>H4+ ((H4-F4)/F4 * 100)</f>
        <v>1204.7101449275362</v>
      </c>
      <c r="L4" s="91"/>
    </row>
    <row r="5" spans="1:12" ht="31.5" customHeight="1" x14ac:dyDescent="0.3">
      <c r="B5" s="16" t="s">
        <v>48</v>
      </c>
      <c r="C5" s="17">
        <v>48</v>
      </c>
      <c r="D5" s="17">
        <v>48</v>
      </c>
      <c r="E5" s="17">
        <v>48</v>
      </c>
      <c r="F5" s="17">
        <v>48</v>
      </c>
      <c r="G5" s="17">
        <v>48</v>
      </c>
      <c r="H5" s="17">
        <v>48</v>
      </c>
      <c r="I5" s="17">
        <v>48</v>
      </c>
      <c r="L5" s="91"/>
    </row>
    <row r="6" spans="1:12" ht="15.6" x14ac:dyDescent="0.3">
      <c r="B6" s="16" t="s">
        <v>50</v>
      </c>
      <c r="C6" s="151">
        <f t="shared" ref="C6:G6" si="0">C4*C5</f>
        <v>56400</v>
      </c>
      <c r="D6" s="151">
        <f t="shared" si="0"/>
        <v>53760</v>
      </c>
      <c r="E6" s="151">
        <f t="shared" si="0"/>
        <v>55200</v>
      </c>
      <c r="F6" s="151">
        <f t="shared" si="0"/>
        <v>57600</v>
      </c>
      <c r="G6" s="151">
        <f t="shared" si="0"/>
        <v>222960</v>
      </c>
      <c r="H6" s="158">
        <f>F6+((F6-E6)/E6 * 100)</f>
        <v>57604.34782608696</v>
      </c>
      <c r="I6" s="158">
        <f>H6+((H6-F6)/F6 * 100)</f>
        <v>57604.355374396138</v>
      </c>
      <c r="L6" s="91"/>
    </row>
    <row r="7" spans="1:12" ht="31.5" customHeight="1" x14ac:dyDescent="0.3">
      <c r="B7" s="16" t="s">
        <v>52</v>
      </c>
      <c r="C7" s="152"/>
      <c r="D7" s="152"/>
      <c r="E7" s="152"/>
      <c r="F7" s="152"/>
      <c r="G7" s="152"/>
      <c r="H7" s="152"/>
      <c r="I7" s="152"/>
      <c r="L7" s="91"/>
    </row>
    <row r="8" spans="1:12" ht="14.4" x14ac:dyDescent="0.3">
      <c r="B8" s="92"/>
      <c r="C8" s="93"/>
      <c r="D8" s="93"/>
      <c r="E8" s="93"/>
      <c r="F8" s="93"/>
      <c r="G8" s="93"/>
      <c r="H8" s="93"/>
      <c r="I8" s="93"/>
      <c r="L8" s="91"/>
    </row>
    <row r="9" spans="1:12" ht="14.4" x14ac:dyDescent="0.3">
      <c r="B9" s="92"/>
      <c r="C9" s="93"/>
      <c r="D9" s="93"/>
      <c r="E9" s="93"/>
      <c r="F9" s="93"/>
      <c r="G9" s="93"/>
      <c r="H9" s="93"/>
      <c r="I9" s="93"/>
      <c r="L9" s="91"/>
    </row>
    <row r="10" spans="1:12" ht="14.4" x14ac:dyDescent="0.3">
      <c r="B10" s="92"/>
      <c r="C10" s="93"/>
      <c r="D10" s="93"/>
      <c r="E10" s="93"/>
      <c r="F10" s="93"/>
      <c r="G10" s="93"/>
      <c r="H10" s="93"/>
      <c r="I10" s="93"/>
      <c r="L10" s="91"/>
    </row>
    <row r="11" spans="1:12" ht="14.4" x14ac:dyDescent="0.3">
      <c r="B11" s="92"/>
      <c r="C11" s="93"/>
      <c r="D11" s="93"/>
      <c r="E11" s="93"/>
      <c r="F11" s="93"/>
      <c r="G11" s="93"/>
      <c r="H11" s="93"/>
      <c r="I11" s="93"/>
      <c r="L11" s="91"/>
    </row>
    <row r="12" spans="1:12" ht="15.6" x14ac:dyDescent="0.3">
      <c r="B12" s="156" t="s">
        <v>58</v>
      </c>
      <c r="C12" s="150"/>
      <c r="D12" s="150"/>
      <c r="E12" s="150"/>
      <c r="F12" s="150"/>
      <c r="G12" s="150"/>
      <c r="H12" s="150"/>
      <c r="I12" s="150"/>
      <c r="L12" s="91"/>
    </row>
    <row r="13" spans="1:12" ht="15" customHeight="1" x14ac:dyDescent="0.3">
      <c r="B13" s="151" t="s">
        <v>60</v>
      </c>
      <c r="C13" s="153" t="s">
        <v>38</v>
      </c>
      <c r="D13" s="154"/>
      <c r="E13" s="154"/>
      <c r="F13" s="155"/>
      <c r="G13" s="151" t="s">
        <v>61</v>
      </c>
      <c r="H13" s="153" t="s">
        <v>38</v>
      </c>
      <c r="I13" s="155"/>
      <c r="L13" s="91"/>
    </row>
    <row r="14" spans="1:12" ht="15.6" x14ac:dyDescent="0.3">
      <c r="B14" s="152"/>
      <c r="C14" s="16" t="s">
        <v>41</v>
      </c>
      <c r="D14" s="16" t="s">
        <v>42</v>
      </c>
      <c r="E14" s="16" t="s">
        <v>43</v>
      </c>
      <c r="F14" s="16" t="s">
        <v>44</v>
      </c>
      <c r="G14" s="152"/>
      <c r="H14" s="16" t="s">
        <v>41</v>
      </c>
      <c r="I14" s="16" t="s">
        <v>42</v>
      </c>
      <c r="L14" s="91"/>
    </row>
    <row r="15" spans="1:12" ht="15.6" x14ac:dyDescent="0.3">
      <c r="B15" s="16" t="s">
        <v>46</v>
      </c>
      <c r="C15" s="17">
        <v>1175</v>
      </c>
      <c r="D15" s="17">
        <v>1120</v>
      </c>
      <c r="E15" s="17">
        <v>1150</v>
      </c>
      <c r="F15" s="17">
        <v>1200</v>
      </c>
      <c r="G15" s="16">
        <f>SUM(C15:F15)</f>
        <v>4645</v>
      </c>
      <c r="H15" s="19">
        <f>F15+ ((F15-E15)/E15 * 100)</f>
        <v>1204.3478260869565</v>
      </c>
      <c r="I15" s="19">
        <f>H15+ ((H15-F15)/F15 * 100)</f>
        <v>1204.7101449275362</v>
      </c>
      <c r="L15" s="91"/>
    </row>
    <row r="16" spans="1:12" ht="78.75" customHeight="1" x14ac:dyDescent="0.3">
      <c r="A16" s="94">
        <v>0.15</v>
      </c>
      <c r="B16" s="16" t="s">
        <v>65</v>
      </c>
      <c r="C16" s="19">
        <f>Main!B17/100 * D15</f>
        <v>168</v>
      </c>
      <c r="D16" s="19">
        <f>Main!B17/100 * E15</f>
        <v>172.5</v>
      </c>
      <c r="E16" s="19">
        <f>Main!B17/100 * F15</f>
        <v>180</v>
      </c>
      <c r="F16" s="19">
        <f>Main!B17/100 * H15</f>
        <v>180.65217391304347</v>
      </c>
      <c r="G16" s="19"/>
      <c r="H16" s="19">
        <f>Main!B17/100 * I15</f>
        <v>180.70652173913044</v>
      </c>
      <c r="I16" s="19">
        <f>15/100 * J15</f>
        <v>0</v>
      </c>
      <c r="L16" s="91"/>
    </row>
    <row r="17" spans="1:12" ht="63" customHeight="1" x14ac:dyDescent="0.3">
      <c r="B17" s="16" t="s">
        <v>67</v>
      </c>
      <c r="C17" s="19">
        <f t="shared" ref="C17:F17" si="1">C15+C16</f>
        <v>1343</v>
      </c>
      <c r="D17" s="19">
        <f t="shared" si="1"/>
        <v>1292.5</v>
      </c>
      <c r="E17" s="19">
        <f t="shared" si="1"/>
        <v>1330</v>
      </c>
      <c r="F17" s="19">
        <f t="shared" si="1"/>
        <v>1380.6521739130435</v>
      </c>
      <c r="G17" s="19"/>
      <c r="H17" s="19">
        <f t="shared" ref="H17:I17" si="2">H15+H16</f>
        <v>1385.054347826087</v>
      </c>
      <c r="I17" s="19">
        <f t="shared" si="2"/>
        <v>1204.7101449275362</v>
      </c>
      <c r="L17" s="91"/>
    </row>
    <row r="18" spans="1:12" ht="78.75" customHeight="1" x14ac:dyDescent="0.3">
      <c r="A18" s="91">
        <v>2184</v>
      </c>
      <c r="B18" s="16" t="s">
        <v>69</v>
      </c>
      <c r="C18" s="95">
        <f>Main!B10/G5</f>
        <v>45.5</v>
      </c>
      <c r="D18" s="19">
        <f t="shared" ref="D18:F18" si="3">C16</f>
        <v>168</v>
      </c>
      <c r="E18" s="19">
        <f t="shared" si="3"/>
        <v>172.5</v>
      </c>
      <c r="F18" s="19">
        <f t="shared" si="3"/>
        <v>180</v>
      </c>
      <c r="G18" s="96"/>
      <c r="H18" s="19">
        <f>F16</f>
        <v>180.65217391304347</v>
      </c>
      <c r="I18" s="19">
        <f>H16</f>
        <v>180.70652173913044</v>
      </c>
      <c r="L18" s="91"/>
    </row>
    <row r="19" spans="1:12" ht="63" customHeight="1" x14ac:dyDescent="0.3">
      <c r="B19" s="16" t="s">
        <v>71</v>
      </c>
      <c r="C19" s="19">
        <f t="shared" ref="C19:F19" si="4">C17-C18</f>
        <v>1297.5</v>
      </c>
      <c r="D19" s="19">
        <f t="shared" si="4"/>
        <v>1124.5</v>
      </c>
      <c r="E19" s="19">
        <f t="shared" si="4"/>
        <v>1157.5</v>
      </c>
      <c r="F19" s="19">
        <f t="shared" si="4"/>
        <v>1200.6521739130435</v>
      </c>
      <c r="G19" s="19">
        <f>SUM(C19:F19)</f>
        <v>4780.152173913044</v>
      </c>
      <c r="H19" s="19">
        <f t="shared" ref="H19:I19" si="5">H17-H18</f>
        <v>1204.4021739130435</v>
      </c>
      <c r="I19" s="19">
        <f t="shared" si="5"/>
        <v>1024.0036231884058</v>
      </c>
      <c r="L19" s="91"/>
    </row>
    <row r="20" spans="1:12" ht="14.4" x14ac:dyDescent="0.3">
      <c r="B20" s="92"/>
      <c r="C20" s="93"/>
      <c r="D20" s="93"/>
      <c r="E20" s="93"/>
      <c r="F20" s="93"/>
      <c r="G20" s="93"/>
      <c r="H20" s="93"/>
      <c r="I20" s="93"/>
      <c r="L20" s="91"/>
    </row>
    <row r="21" spans="1:12" ht="15.75" customHeight="1" x14ac:dyDescent="0.3">
      <c r="B21" s="92"/>
      <c r="C21" s="93"/>
      <c r="D21" s="93"/>
      <c r="E21" s="93"/>
      <c r="F21" s="93"/>
      <c r="G21" s="93"/>
      <c r="H21" s="93"/>
      <c r="I21" s="93"/>
      <c r="L21" s="91"/>
    </row>
    <row r="22" spans="1:12" ht="15.75" customHeight="1" x14ac:dyDescent="0.3">
      <c r="B22" s="20"/>
      <c r="C22" s="3"/>
      <c r="D22" s="93"/>
      <c r="E22" s="93"/>
      <c r="F22" s="93"/>
      <c r="G22" s="93"/>
      <c r="H22" s="93"/>
      <c r="I22" s="93"/>
      <c r="L22" s="2"/>
    </row>
    <row r="23" spans="1:12" ht="15.75" customHeight="1" x14ac:dyDescent="0.3">
      <c r="B23" s="92"/>
      <c r="C23" s="93"/>
      <c r="D23" s="93"/>
      <c r="E23" s="93"/>
      <c r="F23" s="93"/>
      <c r="G23" s="93"/>
      <c r="H23" s="93"/>
      <c r="I23" s="93"/>
      <c r="L23" s="91"/>
    </row>
    <row r="24" spans="1:12" ht="15.75" customHeight="1" x14ac:dyDescent="0.3">
      <c r="B24" s="92"/>
      <c r="C24" s="93"/>
      <c r="D24" s="93"/>
      <c r="E24" s="93"/>
      <c r="F24" s="93"/>
      <c r="G24" s="93"/>
      <c r="H24" s="93"/>
      <c r="I24" s="93"/>
      <c r="L24" s="91"/>
    </row>
    <row r="25" spans="1:12" ht="15.75" customHeight="1" x14ac:dyDescent="0.3">
      <c r="B25" s="92"/>
      <c r="C25" s="93"/>
      <c r="D25" s="93"/>
      <c r="E25" s="93"/>
      <c r="F25" s="93"/>
      <c r="G25" s="93"/>
      <c r="H25" s="93"/>
      <c r="I25" s="93"/>
      <c r="L25" s="91"/>
    </row>
    <row r="26" spans="1:12" ht="15.75" customHeight="1" x14ac:dyDescent="0.3">
      <c r="B26" s="92"/>
      <c r="C26" s="93"/>
      <c r="D26" s="93"/>
      <c r="E26" s="93"/>
      <c r="F26" s="93"/>
      <c r="G26" s="93"/>
      <c r="H26" s="93"/>
      <c r="I26" s="93"/>
      <c r="L26" s="91"/>
    </row>
    <row r="27" spans="1:12" ht="15.75" customHeight="1" x14ac:dyDescent="0.3">
      <c r="B27" s="156" t="s">
        <v>80</v>
      </c>
      <c r="C27" s="150"/>
      <c r="D27" s="150"/>
      <c r="E27" s="150"/>
      <c r="F27" s="150"/>
      <c r="G27" s="150"/>
      <c r="H27" s="150"/>
      <c r="I27" s="150"/>
      <c r="L27" s="91"/>
    </row>
    <row r="28" spans="1:12" ht="15.75" customHeight="1" x14ac:dyDescent="0.3">
      <c r="B28" s="151" t="s">
        <v>60</v>
      </c>
      <c r="C28" s="153" t="s">
        <v>38</v>
      </c>
      <c r="D28" s="154"/>
      <c r="E28" s="154"/>
      <c r="F28" s="155"/>
      <c r="G28" s="151" t="s">
        <v>61</v>
      </c>
      <c r="H28" s="153" t="s">
        <v>38</v>
      </c>
      <c r="I28" s="155"/>
      <c r="L28" s="91"/>
    </row>
    <row r="29" spans="1:12" ht="15.75" customHeight="1" x14ac:dyDescent="0.3">
      <c r="B29" s="152"/>
      <c r="C29" s="16" t="s">
        <v>41</v>
      </c>
      <c r="D29" s="16" t="s">
        <v>42</v>
      </c>
      <c r="E29" s="16" t="s">
        <v>43</v>
      </c>
      <c r="F29" s="16" t="s">
        <v>44</v>
      </c>
      <c r="G29" s="152"/>
      <c r="H29" s="16" t="s">
        <v>41</v>
      </c>
      <c r="I29" s="16" t="s">
        <v>42</v>
      </c>
      <c r="L29" s="91"/>
    </row>
    <row r="30" spans="1:12" ht="15.75" customHeight="1" x14ac:dyDescent="0.3">
      <c r="B30" s="16" t="s">
        <v>81</v>
      </c>
      <c r="C30" s="19">
        <f t="shared" ref="C30:I30" si="6">C19</f>
        <v>1297.5</v>
      </c>
      <c r="D30" s="19">
        <f t="shared" si="6"/>
        <v>1124.5</v>
      </c>
      <c r="E30" s="19">
        <f t="shared" si="6"/>
        <v>1157.5</v>
      </c>
      <c r="F30" s="19">
        <f t="shared" si="6"/>
        <v>1200.6521739130435</v>
      </c>
      <c r="G30" s="19">
        <f t="shared" si="6"/>
        <v>4780.152173913044</v>
      </c>
      <c r="H30" s="19">
        <f t="shared" si="6"/>
        <v>1204.4021739130435</v>
      </c>
      <c r="I30" s="19">
        <f t="shared" si="6"/>
        <v>1024.0036231884058</v>
      </c>
      <c r="L30" s="91"/>
    </row>
    <row r="31" spans="1:12" ht="15.75" customHeight="1" x14ac:dyDescent="0.3">
      <c r="B31" s="16" t="s">
        <v>82</v>
      </c>
      <c r="C31" s="17">
        <f>Main!B23</f>
        <v>3</v>
      </c>
      <c r="D31" s="17">
        <f>Main!B23</f>
        <v>3</v>
      </c>
      <c r="E31" s="17">
        <f>Main!B23</f>
        <v>3</v>
      </c>
      <c r="F31" s="17">
        <f>Main!B23</f>
        <v>3</v>
      </c>
      <c r="G31" s="17">
        <f>Main!B23</f>
        <v>3</v>
      </c>
      <c r="H31" s="17">
        <f>Main!B23</f>
        <v>3</v>
      </c>
      <c r="I31" s="17">
        <f>Main!B23</f>
        <v>3</v>
      </c>
      <c r="L31" s="91"/>
    </row>
    <row r="32" spans="1:12" ht="15.75" customHeight="1" x14ac:dyDescent="0.3">
      <c r="B32" s="16" t="s">
        <v>83</v>
      </c>
      <c r="C32" s="19">
        <f t="shared" ref="C32:I32" si="7">C30*C31</f>
        <v>3892.5</v>
      </c>
      <c r="D32" s="19">
        <f t="shared" si="7"/>
        <v>3373.5</v>
      </c>
      <c r="E32" s="19">
        <f t="shared" si="7"/>
        <v>3472.5</v>
      </c>
      <c r="F32" s="19">
        <f t="shared" si="7"/>
        <v>3601.9565217391305</v>
      </c>
      <c r="G32" s="19">
        <f t="shared" si="7"/>
        <v>14340.456521739132</v>
      </c>
      <c r="H32" s="19">
        <f t="shared" si="7"/>
        <v>3613.2065217391305</v>
      </c>
      <c r="I32" s="19">
        <f t="shared" si="7"/>
        <v>3072.010869565217</v>
      </c>
      <c r="L32" s="91"/>
    </row>
    <row r="33" spans="1:12" ht="15.75" customHeight="1" x14ac:dyDescent="0.3">
      <c r="A33" s="94">
        <v>0.15</v>
      </c>
      <c r="B33" s="16" t="s">
        <v>84</v>
      </c>
      <c r="C33" s="19">
        <f>C44/100 *D32</f>
        <v>506.02499999999998</v>
      </c>
      <c r="D33" s="19">
        <f>C44/100 *E32</f>
        <v>520.875</v>
      </c>
      <c r="E33" s="19">
        <f>C44/100 *F32</f>
        <v>540.29347826086951</v>
      </c>
      <c r="F33" s="19">
        <f>C44/100 *H32</f>
        <v>541.98097826086951</v>
      </c>
      <c r="G33" s="16"/>
      <c r="H33" s="19">
        <f>C44/100 *I32</f>
        <v>460.80163043478251</v>
      </c>
      <c r="I33" s="16">
        <v>0</v>
      </c>
      <c r="L33" s="91"/>
    </row>
    <row r="34" spans="1:12" ht="15.75" customHeight="1" x14ac:dyDescent="0.3">
      <c r="B34" s="16" t="s">
        <v>85</v>
      </c>
      <c r="C34" s="19">
        <f t="shared" ref="C34:F34" si="8">C32+C33</f>
        <v>4398.5249999999996</v>
      </c>
      <c r="D34" s="19">
        <f t="shared" si="8"/>
        <v>3894.375</v>
      </c>
      <c r="E34" s="19">
        <f t="shared" si="8"/>
        <v>4012.7934782608695</v>
      </c>
      <c r="F34" s="19">
        <f t="shared" si="8"/>
        <v>4143.9375</v>
      </c>
      <c r="G34" s="19">
        <f>SUM(C34:F34)</f>
        <v>16449.63097826087</v>
      </c>
      <c r="H34" s="19">
        <f t="shared" ref="H34:I34" si="9">H32+H33</f>
        <v>4074.008152173913</v>
      </c>
      <c r="I34" s="19">
        <f t="shared" si="9"/>
        <v>3072.010869565217</v>
      </c>
      <c r="L34" s="91"/>
    </row>
    <row r="35" spans="1:12" ht="15.75" customHeight="1" x14ac:dyDescent="0.3">
      <c r="B35" s="16" t="s">
        <v>86</v>
      </c>
      <c r="C35" s="97">
        <f>Main!B6/Main!B21</f>
        <v>125</v>
      </c>
      <c r="D35" s="19">
        <f t="shared" ref="D35:F35" si="10">C33</f>
        <v>506.02499999999998</v>
      </c>
      <c r="E35" s="19">
        <f t="shared" si="10"/>
        <v>520.875</v>
      </c>
      <c r="F35" s="19">
        <f t="shared" si="10"/>
        <v>540.29347826086951</v>
      </c>
      <c r="G35" s="16"/>
      <c r="H35" s="19">
        <f>F33</f>
        <v>541.98097826086951</v>
      </c>
      <c r="I35" s="19">
        <f>H33</f>
        <v>460.80163043478251</v>
      </c>
      <c r="L35" s="91"/>
    </row>
    <row r="36" spans="1:12" ht="15.75" customHeight="1" x14ac:dyDescent="0.3">
      <c r="B36" s="16" t="s">
        <v>87</v>
      </c>
      <c r="C36" s="19">
        <f t="shared" ref="C36:F36" si="11">C34-C35</f>
        <v>4273.5249999999996</v>
      </c>
      <c r="D36" s="19">
        <f t="shared" si="11"/>
        <v>3388.35</v>
      </c>
      <c r="E36" s="19">
        <f t="shared" si="11"/>
        <v>3491.9184782608695</v>
      </c>
      <c r="F36" s="19">
        <f t="shared" si="11"/>
        <v>3603.6440217391305</v>
      </c>
      <c r="G36" s="19">
        <f>SUM(C36:F36)</f>
        <v>14757.4375</v>
      </c>
      <c r="H36" s="19">
        <f t="shared" ref="H36:I36" si="12">H34-H35</f>
        <v>3532.0271739130435</v>
      </c>
      <c r="I36" s="19">
        <f t="shared" si="12"/>
        <v>2611.2092391304345</v>
      </c>
      <c r="L36" s="91"/>
    </row>
    <row r="37" spans="1:12" ht="15.75" customHeight="1" x14ac:dyDescent="0.3">
      <c r="B37" s="16" t="s">
        <v>88</v>
      </c>
      <c r="C37" s="16">
        <f>Main!B21</f>
        <v>4</v>
      </c>
      <c r="D37" s="16">
        <f>Main!B21</f>
        <v>4</v>
      </c>
      <c r="E37" s="16">
        <f>Main!B21</f>
        <v>4</v>
      </c>
      <c r="F37" s="16">
        <f>Main!B21</f>
        <v>4</v>
      </c>
      <c r="G37" s="16">
        <f>Main!B21</f>
        <v>4</v>
      </c>
      <c r="H37" s="16">
        <f>Main!B21</f>
        <v>4</v>
      </c>
      <c r="I37" s="16">
        <f>Main!B21</f>
        <v>4</v>
      </c>
      <c r="L37" s="91"/>
    </row>
    <row r="38" spans="1:12" ht="15.75" customHeight="1" x14ac:dyDescent="0.3">
      <c r="B38" s="16" t="s">
        <v>89</v>
      </c>
      <c r="C38" s="19">
        <f t="shared" ref="C38:F38" si="13">C36*C37</f>
        <v>17094.099999999999</v>
      </c>
      <c r="D38" s="19">
        <f t="shared" si="13"/>
        <v>13553.4</v>
      </c>
      <c r="E38" s="19">
        <f t="shared" si="13"/>
        <v>13967.673913043478</v>
      </c>
      <c r="F38" s="19">
        <f t="shared" si="13"/>
        <v>14414.576086956522</v>
      </c>
      <c r="G38" s="19">
        <f>SUM(C38:F38)</f>
        <v>59029.75</v>
      </c>
      <c r="H38" s="19">
        <f t="shared" ref="H38:I38" si="14">H36*H37</f>
        <v>14128.108695652174</v>
      </c>
      <c r="I38" s="19">
        <f t="shared" si="14"/>
        <v>10444.836956521738</v>
      </c>
      <c r="L38" s="91"/>
    </row>
    <row r="39" spans="1:12" ht="15.75" customHeight="1" x14ac:dyDescent="0.3">
      <c r="B39" s="92"/>
      <c r="C39" s="93"/>
      <c r="D39" s="93"/>
      <c r="E39" s="93"/>
      <c r="F39" s="93"/>
      <c r="G39" s="93"/>
      <c r="H39" s="93"/>
      <c r="I39" s="93"/>
      <c r="L39" s="91"/>
    </row>
    <row r="40" spans="1:12" ht="15.75" customHeight="1" x14ac:dyDescent="0.3">
      <c r="B40" s="92"/>
      <c r="C40" s="93"/>
      <c r="D40" s="93"/>
      <c r="E40" s="93"/>
      <c r="F40" s="93"/>
      <c r="G40" s="93"/>
      <c r="H40" s="93"/>
      <c r="I40" s="93"/>
      <c r="L40" s="91"/>
    </row>
    <row r="41" spans="1:12" ht="15.75" customHeight="1" x14ac:dyDescent="0.3">
      <c r="B41" s="31" t="s">
        <v>49</v>
      </c>
      <c r="C41" s="32">
        <v>3</v>
      </c>
      <c r="D41" s="93"/>
      <c r="E41" s="93"/>
      <c r="F41" s="93"/>
      <c r="G41" s="93"/>
      <c r="H41" s="93"/>
      <c r="I41" s="93"/>
      <c r="L41" s="91"/>
    </row>
    <row r="42" spans="1:12" ht="15.75" customHeight="1" x14ac:dyDescent="0.3">
      <c r="B42" s="92"/>
      <c r="C42" s="93"/>
      <c r="D42" s="93"/>
      <c r="E42" s="93"/>
      <c r="F42" s="93"/>
      <c r="G42" s="93"/>
      <c r="H42" s="93"/>
      <c r="I42" s="93"/>
      <c r="L42" s="91"/>
    </row>
    <row r="43" spans="1:12" ht="15.75" customHeight="1" x14ac:dyDescent="0.3">
      <c r="B43" s="92"/>
      <c r="C43" s="93"/>
      <c r="D43" s="93"/>
      <c r="E43" s="93"/>
      <c r="F43" s="93"/>
      <c r="G43" s="93"/>
      <c r="H43" s="93"/>
      <c r="I43" s="93"/>
      <c r="L43" s="91"/>
    </row>
    <row r="44" spans="1:12" ht="15.75" customHeight="1" x14ac:dyDescent="0.3">
      <c r="B44" s="31" t="s">
        <v>34</v>
      </c>
      <c r="C44" s="32">
        <v>15</v>
      </c>
      <c r="D44" s="93"/>
      <c r="E44" s="93"/>
      <c r="F44" s="93"/>
      <c r="G44" s="93"/>
      <c r="H44" s="93"/>
      <c r="I44" s="93"/>
      <c r="L44" s="91"/>
    </row>
    <row r="45" spans="1:12" ht="15.75" customHeight="1" x14ac:dyDescent="0.3">
      <c r="B45" s="92"/>
      <c r="C45" s="93"/>
      <c r="D45" s="93"/>
      <c r="E45" s="93"/>
      <c r="F45" s="93"/>
      <c r="G45" s="93"/>
      <c r="H45" s="93"/>
      <c r="I45" s="93"/>
      <c r="L45" s="91"/>
    </row>
    <row r="46" spans="1:12" ht="32.25" customHeight="1" x14ac:dyDescent="0.3">
      <c r="B46" s="149" t="s">
        <v>90</v>
      </c>
      <c r="C46" s="150"/>
      <c r="D46" s="150"/>
      <c r="E46" s="150"/>
      <c r="F46" s="150"/>
      <c r="G46" s="150"/>
      <c r="H46" s="93"/>
      <c r="I46" s="93"/>
      <c r="L46" s="91"/>
    </row>
    <row r="47" spans="1:12" ht="15.75" customHeight="1" x14ac:dyDescent="0.3">
      <c r="B47" s="151" t="s">
        <v>60</v>
      </c>
      <c r="C47" s="153" t="s">
        <v>38</v>
      </c>
      <c r="D47" s="154"/>
      <c r="E47" s="154"/>
      <c r="F47" s="155"/>
      <c r="G47" s="151" t="s">
        <v>61</v>
      </c>
      <c r="H47" s="93"/>
      <c r="I47" s="93"/>
      <c r="L47" s="91"/>
    </row>
    <row r="48" spans="1:12" ht="15.75" customHeight="1" x14ac:dyDescent="0.3">
      <c r="B48" s="152"/>
      <c r="C48" s="33" t="s">
        <v>41</v>
      </c>
      <c r="D48" s="33" t="s">
        <v>42</v>
      </c>
      <c r="E48" s="33" t="s">
        <v>43</v>
      </c>
      <c r="F48" s="33" t="s">
        <v>44</v>
      </c>
      <c r="G48" s="152"/>
      <c r="H48" s="93"/>
      <c r="I48" s="93"/>
      <c r="L48" s="91"/>
    </row>
    <row r="49" spans="2:12" ht="15.75" customHeight="1" x14ac:dyDescent="0.3">
      <c r="B49" s="34" t="s">
        <v>81</v>
      </c>
      <c r="C49" s="41">
        <f t="shared" ref="C49:G49" si="15">C30</f>
        <v>1297.5</v>
      </c>
      <c r="D49" s="41">
        <f t="shared" si="15"/>
        <v>1124.5</v>
      </c>
      <c r="E49" s="41">
        <f t="shared" si="15"/>
        <v>1157.5</v>
      </c>
      <c r="F49" s="41">
        <f t="shared" si="15"/>
        <v>1200.6521739130435</v>
      </c>
      <c r="G49" s="19">
        <f t="shared" si="15"/>
        <v>4780.152173913044</v>
      </c>
      <c r="H49" s="36"/>
      <c r="I49" s="36"/>
      <c r="L49" s="91"/>
    </row>
    <row r="50" spans="2:12" ht="15.75" customHeight="1" x14ac:dyDescent="0.3">
      <c r="B50" s="34" t="s">
        <v>91</v>
      </c>
      <c r="C50" s="33">
        <f>Main!B25</f>
        <v>2</v>
      </c>
      <c r="D50" s="33">
        <f>Main!B25</f>
        <v>2</v>
      </c>
      <c r="E50" s="33">
        <f>Main!B25</f>
        <v>2</v>
      </c>
      <c r="F50" s="33">
        <f>Main!B25</f>
        <v>2</v>
      </c>
      <c r="G50" s="33">
        <f>Main!B25</f>
        <v>2</v>
      </c>
      <c r="H50" s="93"/>
      <c r="I50" s="93"/>
      <c r="L50" s="91"/>
    </row>
    <row r="51" spans="2:12" ht="15.75" customHeight="1" x14ac:dyDescent="0.3">
      <c r="B51" s="34" t="s">
        <v>92</v>
      </c>
      <c r="C51" s="96">
        <f t="shared" ref="C51:F51" si="16">C49*C50</f>
        <v>2595</v>
      </c>
      <c r="D51" s="96">
        <f t="shared" si="16"/>
        <v>2249</v>
      </c>
      <c r="E51" s="96">
        <f t="shared" si="16"/>
        <v>2315</v>
      </c>
      <c r="F51" s="98">
        <f t="shared" si="16"/>
        <v>2401.304347826087</v>
      </c>
      <c r="G51" s="98">
        <f>SUM(C51:F51)</f>
        <v>9560.3043478260879</v>
      </c>
      <c r="H51" s="93"/>
      <c r="I51" s="93"/>
      <c r="L51" s="91"/>
    </row>
    <row r="52" spans="2:12" ht="15.75" customHeight="1" x14ac:dyDescent="0.3">
      <c r="B52" s="34" t="s">
        <v>93</v>
      </c>
      <c r="C52" s="33">
        <f>Main!B26</f>
        <v>4</v>
      </c>
      <c r="D52" s="33">
        <f>Main!B26</f>
        <v>4</v>
      </c>
      <c r="E52" s="33">
        <f>Main!B26</f>
        <v>4</v>
      </c>
      <c r="F52" s="33">
        <f>Main!B26</f>
        <v>4</v>
      </c>
      <c r="G52" s="33">
        <f>Main!B26</f>
        <v>4</v>
      </c>
      <c r="H52" s="93"/>
      <c r="I52" s="93"/>
      <c r="L52" s="91"/>
    </row>
    <row r="53" spans="2:12" ht="15.75" customHeight="1" x14ac:dyDescent="0.3">
      <c r="B53" s="16" t="s">
        <v>94</v>
      </c>
      <c r="C53" s="41">
        <f t="shared" ref="C53:F53" si="17">0.37*C51*C52</f>
        <v>3840.6</v>
      </c>
      <c r="D53" s="41">
        <f t="shared" si="17"/>
        <v>3328.52</v>
      </c>
      <c r="E53" s="41">
        <f t="shared" si="17"/>
        <v>3426.2</v>
      </c>
      <c r="F53" s="41">
        <f t="shared" si="17"/>
        <v>3553.9304347826087</v>
      </c>
      <c r="G53" s="41">
        <f t="shared" ref="G53:G54" si="18">SUM(C53:F53)</f>
        <v>14149.250434782609</v>
      </c>
      <c r="H53" s="93"/>
      <c r="I53" s="93"/>
      <c r="L53" s="91"/>
    </row>
    <row r="54" spans="2:12" ht="15.75" customHeight="1" x14ac:dyDescent="0.3">
      <c r="B54" s="16" t="s">
        <v>95</v>
      </c>
      <c r="C54" s="41">
        <f t="shared" ref="C54:F54" si="19">C51*C52+C53</f>
        <v>14220.6</v>
      </c>
      <c r="D54" s="41">
        <f t="shared" si="19"/>
        <v>12324.52</v>
      </c>
      <c r="E54" s="41">
        <f t="shared" si="19"/>
        <v>12686.2</v>
      </c>
      <c r="F54" s="41">
        <f t="shared" si="19"/>
        <v>13159.147826086957</v>
      </c>
      <c r="G54" s="41">
        <f t="shared" si="18"/>
        <v>52390.467826086962</v>
      </c>
      <c r="H54" s="93"/>
      <c r="I54" s="93"/>
      <c r="L54" s="91"/>
    </row>
    <row r="55" spans="2:12" ht="15.75" customHeight="1" x14ac:dyDescent="0.3">
      <c r="B55" s="99"/>
      <c r="L55" s="91"/>
    </row>
    <row r="56" spans="2:12" ht="15.75" customHeight="1" x14ac:dyDescent="0.3">
      <c r="B56" s="11"/>
      <c r="C56" s="2"/>
      <c r="L56" s="91"/>
    </row>
    <row r="57" spans="2:12" ht="15.75" customHeight="1" x14ac:dyDescent="0.3">
      <c r="B57" s="99"/>
      <c r="L57" s="91"/>
    </row>
    <row r="58" spans="2:12" ht="25.5" customHeight="1" x14ac:dyDescent="0.3">
      <c r="B58" s="156" t="s">
        <v>97</v>
      </c>
      <c r="C58" s="150"/>
      <c r="D58" s="150"/>
      <c r="E58" s="150"/>
      <c r="F58" s="150"/>
      <c r="G58" s="150"/>
      <c r="L58" s="91"/>
    </row>
    <row r="59" spans="2:12" ht="15.75" customHeight="1" x14ac:dyDescent="0.3">
      <c r="B59" s="151" t="s">
        <v>60</v>
      </c>
      <c r="C59" s="153" t="s">
        <v>38</v>
      </c>
      <c r="D59" s="154"/>
      <c r="E59" s="154"/>
      <c r="F59" s="155"/>
      <c r="G59" s="151" t="s">
        <v>61</v>
      </c>
      <c r="L59" s="91"/>
    </row>
    <row r="60" spans="2:12" ht="15.75" customHeight="1" x14ac:dyDescent="0.3">
      <c r="B60" s="152"/>
      <c r="C60" s="33" t="s">
        <v>41</v>
      </c>
      <c r="D60" s="33" t="s">
        <v>42</v>
      </c>
      <c r="E60" s="33" t="s">
        <v>43</v>
      </c>
      <c r="F60" s="33" t="s">
        <v>44</v>
      </c>
      <c r="G60" s="152"/>
      <c r="L60" s="91"/>
    </row>
    <row r="61" spans="2:12" ht="15.75" customHeight="1" x14ac:dyDescent="0.3">
      <c r="B61" s="39" t="s">
        <v>98</v>
      </c>
      <c r="C61" s="33" t="s">
        <v>10</v>
      </c>
      <c r="D61" s="33" t="s">
        <v>10</v>
      </c>
      <c r="E61" s="33" t="s">
        <v>10</v>
      </c>
      <c r="F61" s="33" t="s">
        <v>10</v>
      </c>
      <c r="G61" s="33" t="s">
        <v>10</v>
      </c>
      <c r="L61" s="91"/>
    </row>
    <row r="62" spans="2:12" ht="15.75" customHeight="1" x14ac:dyDescent="0.3">
      <c r="B62" s="39" t="s">
        <v>99</v>
      </c>
      <c r="C62" s="41">
        <f>C69/100 *C32*C37</f>
        <v>186.84</v>
      </c>
      <c r="D62" s="41">
        <f>C69/100 *D32*D37</f>
        <v>161.928</v>
      </c>
      <c r="E62" s="41">
        <f>C69/100 *E32*E37</f>
        <v>166.68</v>
      </c>
      <c r="F62" s="41">
        <f>C69/100 *F32*F37</f>
        <v>172.89391304347828</v>
      </c>
      <c r="G62" s="41">
        <f t="shared" ref="G62:G65" si="20">SUM(C62:F62)</f>
        <v>688.34191304347837</v>
      </c>
      <c r="L62" s="91"/>
    </row>
    <row r="63" spans="2:12" ht="15.75" customHeight="1" x14ac:dyDescent="0.3">
      <c r="B63" s="39" t="s">
        <v>100</v>
      </c>
      <c r="C63" s="41">
        <f>Main!B27</f>
        <v>787.27499999999998</v>
      </c>
      <c r="D63" s="41">
        <f>Main!B27</f>
        <v>787.27499999999998</v>
      </c>
      <c r="E63" s="41">
        <f>Main!B27</f>
        <v>787.27499999999998</v>
      </c>
      <c r="F63" s="41">
        <f>Main!B27</f>
        <v>787.27499999999998</v>
      </c>
      <c r="G63" s="41">
        <f t="shared" si="20"/>
        <v>3149.1</v>
      </c>
      <c r="L63" s="91"/>
    </row>
    <row r="64" spans="2:12" ht="15.75" customHeight="1" x14ac:dyDescent="0.3">
      <c r="B64" s="39" t="s">
        <v>101</v>
      </c>
      <c r="C64" s="41">
        <f>C71/100 * C51*C52</f>
        <v>6435.6</v>
      </c>
      <c r="D64" s="41">
        <f>C71/100 * D51*D52</f>
        <v>5577.5199999999995</v>
      </c>
      <c r="E64" s="41">
        <f>C71/100 * E51*E52</f>
        <v>5741.2</v>
      </c>
      <c r="F64" s="41">
        <f>C71/100 * F51*F52</f>
        <v>5955.2347826086962</v>
      </c>
      <c r="G64" s="41">
        <f t="shared" si="20"/>
        <v>23709.554782608695</v>
      </c>
      <c r="L64" s="91"/>
    </row>
    <row r="65" spans="2:12" ht="15.75" customHeight="1" x14ac:dyDescent="0.3">
      <c r="B65" s="39" t="s">
        <v>102</v>
      </c>
      <c r="C65" s="41">
        <f t="shared" ref="C65:F65" si="21">C62+C63+C64</f>
        <v>7409.7150000000001</v>
      </c>
      <c r="D65" s="41">
        <f t="shared" si="21"/>
        <v>6526.723</v>
      </c>
      <c r="E65" s="41">
        <f t="shared" si="21"/>
        <v>6695.1549999999997</v>
      </c>
      <c r="F65" s="41">
        <f t="shared" si="21"/>
        <v>6915.4036956521741</v>
      </c>
      <c r="G65" s="41">
        <f t="shared" si="20"/>
        <v>27546.996695652175</v>
      </c>
      <c r="L65" s="91"/>
    </row>
    <row r="66" spans="2:12" ht="15.6" x14ac:dyDescent="0.3">
      <c r="B66" s="39" t="s">
        <v>104</v>
      </c>
      <c r="C66" s="41">
        <f t="shared" ref="C66:G66" si="22">C63</f>
        <v>787.27499999999998</v>
      </c>
      <c r="D66" s="41">
        <f t="shared" si="22"/>
        <v>787.27499999999998</v>
      </c>
      <c r="E66" s="41">
        <f t="shared" si="22"/>
        <v>787.27499999999998</v>
      </c>
      <c r="F66" s="41">
        <f t="shared" si="22"/>
        <v>787.27499999999998</v>
      </c>
      <c r="G66" s="41">
        <f t="shared" si="22"/>
        <v>3149.1</v>
      </c>
      <c r="L66" s="91"/>
    </row>
    <row r="67" spans="2:12" ht="46.8" x14ac:dyDescent="0.3">
      <c r="B67" s="39" t="s">
        <v>105</v>
      </c>
      <c r="C67" s="41">
        <f t="shared" ref="C67:F67" si="23">C65-C66</f>
        <v>6622.4400000000005</v>
      </c>
      <c r="D67" s="41">
        <f t="shared" si="23"/>
        <v>5739.4480000000003</v>
      </c>
      <c r="E67" s="41">
        <f t="shared" si="23"/>
        <v>5907.88</v>
      </c>
      <c r="F67" s="41">
        <f t="shared" si="23"/>
        <v>6128.1286956521744</v>
      </c>
      <c r="G67" s="41">
        <f>SUM(C67:F67)</f>
        <v>24397.896695652176</v>
      </c>
      <c r="L67" s="91"/>
    </row>
    <row r="68" spans="2:12" ht="15.75" customHeight="1" x14ac:dyDescent="0.3">
      <c r="B68" s="99"/>
      <c r="L68" s="91"/>
    </row>
    <row r="69" spans="2:12" ht="15.75" customHeight="1" x14ac:dyDescent="0.3">
      <c r="B69" s="15" t="s">
        <v>62</v>
      </c>
      <c r="C69" s="14">
        <v>1.2</v>
      </c>
      <c r="L69" s="91"/>
    </row>
    <row r="70" spans="2:12" ht="15.75" customHeight="1" x14ac:dyDescent="0.3">
      <c r="B70" s="99"/>
      <c r="L70" s="91"/>
    </row>
    <row r="71" spans="2:12" ht="15.75" customHeight="1" x14ac:dyDescent="0.3">
      <c r="B71" s="13" t="s">
        <v>57</v>
      </c>
      <c r="C71" s="14">
        <v>62</v>
      </c>
      <c r="L71" s="91"/>
    </row>
    <row r="72" spans="2:12" ht="15.75" customHeight="1" x14ac:dyDescent="0.3">
      <c r="B72" s="99"/>
      <c r="L72" s="91"/>
    </row>
    <row r="73" spans="2:12" ht="15.75" customHeight="1" x14ac:dyDescent="0.3">
      <c r="B73" s="99"/>
      <c r="L73" s="91"/>
    </row>
    <row r="74" spans="2:12" ht="15.75" customHeight="1" x14ac:dyDescent="0.3">
      <c r="B74" s="156" t="s">
        <v>106</v>
      </c>
      <c r="C74" s="150"/>
      <c r="D74" s="150"/>
      <c r="E74" s="150"/>
      <c r="F74" s="150"/>
      <c r="G74" s="150"/>
      <c r="L74" s="91"/>
    </row>
    <row r="75" spans="2:12" ht="15.75" customHeight="1" x14ac:dyDescent="0.3">
      <c r="B75" s="151" t="s">
        <v>60</v>
      </c>
      <c r="C75" s="153" t="s">
        <v>38</v>
      </c>
      <c r="D75" s="154"/>
      <c r="E75" s="154"/>
      <c r="F75" s="155"/>
      <c r="G75" s="151" t="s">
        <v>61</v>
      </c>
      <c r="L75" s="91"/>
    </row>
    <row r="76" spans="2:12" ht="15.75" customHeight="1" x14ac:dyDescent="0.3">
      <c r="B76" s="152"/>
      <c r="C76" s="33" t="s">
        <v>41</v>
      </c>
      <c r="D76" s="33" t="s">
        <v>42</v>
      </c>
      <c r="E76" s="33" t="s">
        <v>43</v>
      </c>
      <c r="F76" s="33" t="s">
        <v>44</v>
      </c>
      <c r="G76" s="152"/>
      <c r="L76" s="91"/>
    </row>
    <row r="77" spans="2:12" ht="15.6" x14ac:dyDescent="0.3">
      <c r="B77" s="39" t="s">
        <v>107</v>
      </c>
      <c r="C77" s="33">
        <f t="shared" ref="C77:F77" si="24">C32*C37</f>
        <v>15570</v>
      </c>
      <c r="D77" s="33">
        <f t="shared" si="24"/>
        <v>13494</v>
      </c>
      <c r="E77" s="33">
        <f t="shared" si="24"/>
        <v>13890</v>
      </c>
      <c r="F77" s="41">
        <f t="shared" si="24"/>
        <v>14407.826086956522</v>
      </c>
      <c r="G77" s="41">
        <f t="shared" ref="G77:G78" si="25">SUM(C77:F77)</f>
        <v>57361.82608695652</v>
      </c>
      <c r="L77" s="91"/>
    </row>
    <row r="78" spans="2:12" ht="15.6" x14ac:dyDescent="0.3">
      <c r="B78" s="39" t="s">
        <v>108</v>
      </c>
      <c r="C78" s="41">
        <f t="shared" ref="C78:F78" si="26">C54</f>
        <v>14220.6</v>
      </c>
      <c r="D78" s="41">
        <f t="shared" si="26"/>
        <v>12324.52</v>
      </c>
      <c r="E78" s="41">
        <f t="shared" si="26"/>
        <v>12686.2</v>
      </c>
      <c r="F78" s="41">
        <f t="shared" si="26"/>
        <v>13159.147826086957</v>
      </c>
      <c r="G78" s="41">
        <f t="shared" si="25"/>
        <v>52390.467826086962</v>
      </c>
      <c r="L78" s="91"/>
    </row>
    <row r="79" spans="2:12" ht="15.6" x14ac:dyDescent="0.3">
      <c r="B79" s="39" t="s">
        <v>109</v>
      </c>
      <c r="C79" s="33" t="s">
        <v>10</v>
      </c>
      <c r="D79" s="33" t="s">
        <v>10</v>
      </c>
      <c r="E79" s="33" t="s">
        <v>10</v>
      </c>
      <c r="F79" s="33" t="s">
        <v>10</v>
      </c>
      <c r="G79" s="33" t="s">
        <v>10</v>
      </c>
      <c r="L79" s="91"/>
    </row>
    <row r="80" spans="2:12" ht="15.6" x14ac:dyDescent="0.3">
      <c r="B80" s="39" t="s">
        <v>110</v>
      </c>
      <c r="C80" s="41">
        <f t="shared" ref="C80:F80" si="27">C62</f>
        <v>186.84</v>
      </c>
      <c r="D80" s="41">
        <f t="shared" si="27"/>
        <v>161.928</v>
      </c>
      <c r="E80" s="41">
        <f t="shared" si="27"/>
        <v>166.68</v>
      </c>
      <c r="F80" s="41">
        <f t="shared" si="27"/>
        <v>172.89391304347828</v>
      </c>
      <c r="G80" s="41">
        <f t="shared" ref="G80:G83" si="28">SUM(C80:F80)</f>
        <v>688.34191304347837</v>
      </c>
      <c r="L80" s="91"/>
    </row>
    <row r="81" spans="1:12" ht="15.6" x14ac:dyDescent="0.3">
      <c r="B81" s="42" t="s">
        <v>111</v>
      </c>
      <c r="C81" s="43">
        <f t="shared" ref="C81:F81" si="29">C66</f>
        <v>787.27499999999998</v>
      </c>
      <c r="D81" s="43">
        <f t="shared" si="29"/>
        <v>787.27499999999998</v>
      </c>
      <c r="E81" s="43">
        <f t="shared" si="29"/>
        <v>787.27499999999998</v>
      </c>
      <c r="F81" s="43">
        <f t="shared" si="29"/>
        <v>787.27499999999998</v>
      </c>
      <c r="G81" s="41">
        <f t="shared" si="28"/>
        <v>3149.1</v>
      </c>
      <c r="L81" s="91"/>
    </row>
    <row r="82" spans="1:12" ht="15.6" x14ac:dyDescent="0.3">
      <c r="B82" s="39" t="s">
        <v>112</v>
      </c>
      <c r="C82" s="41">
        <f t="shared" ref="C82:F82" si="30">C64</f>
        <v>6435.6</v>
      </c>
      <c r="D82" s="41">
        <f t="shared" si="30"/>
        <v>5577.5199999999995</v>
      </c>
      <c r="E82" s="41">
        <f t="shared" si="30"/>
        <v>5741.2</v>
      </c>
      <c r="F82" s="41">
        <f t="shared" si="30"/>
        <v>5955.2347826086962</v>
      </c>
      <c r="G82" s="41">
        <f t="shared" si="28"/>
        <v>23709.554782608695</v>
      </c>
      <c r="L82" s="91"/>
    </row>
    <row r="83" spans="1:12" ht="46.8" x14ac:dyDescent="0.3">
      <c r="B83" s="39" t="s">
        <v>113</v>
      </c>
      <c r="C83" s="41">
        <f t="shared" ref="C83:F83" si="31">SUM(C77,C78,C80,C81,C82)</f>
        <v>37200.315000000002</v>
      </c>
      <c r="D83" s="41">
        <f t="shared" si="31"/>
        <v>32345.243000000002</v>
      </c>
      <c r="E83" s="41">
        <f t="shared" si="31"/>
        <v>33271.355000000003</v>
      </c>
      <c r="F83" s="41">
        <f t="shared" si="31"/>
        <v>34482.377608695657</v>
      </c>
      <c r="G83" s="41">
        <f t="shared" si="28"/>
        <v>137299.29060869565</v>
      </c>
      <c r="L83" s="91"/>
    </row>
    <row r="84" spans="1:12" ht="15.6" x14ac:dyDescent="0.3">
      <c r="B84" s="42" t="s">
        <v>114</v>
      </c>
      <c r="C84" s="100" t="s">
        <v>10</v>
      </c>
      <c r="D84" s="100" t="s">
        <v>10</v>
      </c>
      <c r="E84" s="100" t="s">
        <v>10</v>
      </c>
      <c r="F84" s="100" t="s">
        <v>10</v>
      </c>
      <c r="G84" s="19">
        <f>G83/G19</f>
        <v>28.722786558550524</v>
      </c>
      <c r="L84" s="91"/>
    </row>
    <row r="85" spans="1:12" ht="15.75" customHeight="1" x14ac:dyDescent="0.3">
      <c r="B85" s="99"/>
      <c r="L85" s="91"/>
    </row>
    <row r="86" spans="1:12" ht="15.75" customHeight="1" x14ac:dyDescent="0.3">
      <c r="B86" s="99"/>
      <c r="L86" s="91"/>
    </row>
    <row r="87" spans="1:12" ht="15.75" customHeight="1" x14ac:dyDescent="0.3">
      <c r="B87" s="99"/>
      <c r="L87" s="91"/>
    </row>
    <row r="88" spans="1:12" ht="15.75" customHeight="1" x14ac:dyDescent="0.3">
      <c r="B88" s="156" t="s">
        <v>115</v>
      </c>
      <c r="C88" s="150"/>
      <c r="D88" s="150"/>
      <c r="E88" s="150"/>
      <c r="F88" s="150"/>
      <c r="G88" s="150"/>
      <c r="L88" s="91"/>
    </row>
    <row r="89" spans="1:12" ht="15.75" customHeight="1" x14ac:dyDescent="0.3">
      <c r="B89" s="151" t="s">
        <v>60</v>
      </c>
      <c r="C89" s="153" t="s">
        <v>38</v>
      </c>
      <c r="D89" s="154"/>
      <c r="E89" s="154"/>
      <c r="F89" s="155"/>
      <c r="G89" s="151" t="s">
        <v>61</v>
      </c>
      <c r="L89" s="91"/>
    </row>
    <row r="90" spans="1:12" ht="15.75" customHeight="1" x14ac:dyDescent="0.3">
      <c r="B90" s="152"/>
      <c r="C90" s="33" t="s">
        <v>41</v>
      </c>
      <c r="D90" s="33" t="s">
        <v>42</v>
      </c>
      <c r="E90" s="33" t="s">
        <v>43</v>
      </c>
      <c r="F90" s="33" t="s">
        <v>44</v>
      </c>
      <c r="G90" s="152"/>
      <c r="L90" s="91"/>
    </row>
    <row r="91" spans="1:12" ht="15.6" x14ac:dyDescent="0.3">
      <c r="A91" s="101">
        <v>1.4E-2</v>
      </c>
      <c r="B91" s="39" t="s">
        <v>116</v>
      </c>
      <c r="C91" s="41">
        <f>C98/100 *G84*C4</f>
        <v>472.48983888815604</v>
      </c>
      <c r="D91" s="41">
        <f>C98/100 *G84*D4</f>
        <v>450.37329323807216</v>
      </c>
      <c r="E91" s="41">
        <f>C98/100 *G84*E4</f>
        <v>462.43686359266337</v>
      </c>
      <c r="F91" s="41">
        <f>C98/100 *G84*F4</f>
        <v>482.54281418364872</v>
      </c>
      <c r="G91" s="41">
        <f t="shared" ref="G91:G95" si="32">SUM(C91:F91)</f>
        <v>1867.8428099025405</v>
      </c>
      <c r="L91" s="91"/>
    </row>
    <row r="92" spans="1:12" ht="15.6" x14ac:dyDescent="0.3">
      <c r="B92" s="39" t="s">
        <v>117</v>
      </c>
      <c r="C92" s="41">
        <f>C100+C102+(C104/4)+C106 + C108/4</f>
        <v>6619.85</v>
      </c>
      <c r="D92" s="41">
        <f>C100+C102+(C104/4)+C106 + C108/4</f>
        <v>6619.85</v>
      </c>
      <c r="E92" s="41">
        <f>C100+C102+(C104/4)+C106 + C108/4</f>
        <v>6619.85</v>
      </c>
      <c r="F92" s="41">
        <f>C100+C102+(C104/4)+C106 + C108/4</f>
        <v>6619.85</v>
      </c>
      <c r="G92" s="41">
        <f t="shared" si="32"/>
        <v>26479.4</v>
      </c>
      <c r="K92" s="91" t="s">
        <v>118</v>
      </c>
      <c r="L92" s="91"/>
    </row>
    <row r="93" spans="1:12" ht="15.6" x14ac:dyDescent="0.3">
      <c r="B93" s="39" t="s">
        <v>102</v>
      </c>
      <c r="C93" s="41">
        <f t="shared" ref="C93:F93" si="33">SUM(C91,C92)</f>
        <v>7092.339838888156</v>
      </c>
      <c r="D93" s="41">
        <f t="shared" si="33"/>
        <v>7070.2232932380721</v>
      </c>
      <c r="E93" s="41">
        <f t="shared" si="33"/>
        <v>7082.2868635926634</v>
      </c>
      <c r="F93" s="41">
        <f t="shared" si="33"/>
        <v>7102.3928141836495</v>
      </c>
      <c r="G93" s="41">
        <f t="shared" si="32"/>
        <v>28347.242809902542</v>
      </c>
      <c r="L93" s="91"/>
    </row>
    <row r="94" spans="1:12" ht="31.2" x14ac:dyDescent="0.3">
      <c r="B94" s="39" t="s">
        <v>119</v>
      </c>
      <c r="C94" s="41">
        <f>Main!B28</f>
        <v>524.85</v>
      </c>
      <c r="D94" s="41">
        <f>Main!B28</f>
        <v>524.85</v>
      </c>
      <c r="E94" s="41">
        <f>Main!B28</f>
        <v>524.85</v>
      </c>
      <c r="F94" s="41">
        <f>Main!B28</f>
        <v>524.85</v>
      </c>
      <c r="G94" s="41">
        <f t="shared" si="32"/>
        <v>2099.4</v>
      </c>
      <c r="L94" s="91"/>
    </row>
    <row r="95" spans="1:12" ht="31.2" x14ac:dyDescent="0.3">
      <c r="B95" s="39" t="s">
        <v>120</v>
      </c>
      <c r="C95" s="41">
        <f t="shared" ref="C95:F95" si="34">C93-C94</f>
        <v>6567.4898388881556</v>
      </c>
      <c r="D95" s="41">
        <f t="shared" si="34"/>
        <v>6545.3732932380717</v>
      </c>
      <c r="E95" s="41">
        <f t="shared" si="34"/>
        <v>6557.436863592663</v>
      </c>
      <c r="F95" s="41">
        <f t="shared" si="34"/>
        <v>6577.5428141836492</v>
      </c>
      <c r="G95" s="41">
        <f t="shared" si="32"/>
        <v>26247.84280990254</v>
      </c>
      <c r="L95" s="91"/>
    </row>
    <row r="96" spans="1:12" ht="15.75" customHeight="1" x14ac:dyDescent="0.3">
      <c r="B96" s="99"/>
      <c r="L96" s="91"/>
    </row>
    <row r="97" spans="2:12" ht="15.75" customHeight="1" x14ac:dyDescent="0.3">
      <c r="B97" s="99"/>
      <c r="L97" s="91"/>
    </row>
    <row r="98" spans="2:12" ht="15.75" customHeight="1" x14ac:dyDescent="0.3">
      <c r="B98" s="15" t="s">
        <v>59</v>
      </c>
      <c r="C98" s="14">
        <v>1.4</v>
      </c>
      <c r="L98" s="91"/>
    </row>
    <row r="99" spans="2:12" ht="15.75" customHeight="1" x14ac:dyDescent="0.3">
      <c r="B99" s="99"/>
      <c r="L99" s="91"/>
    </row>
    <row r="100" spans="2:12" ht="15.75" customHeight="1" x14ac:dyDescent="0.3">
      <c r="B100" s="15" t="s">
        <v>56</v>
      </c>
      <c r="C100" s="21">
        <v>524.85</v>
      </c>
      <c r="L100" s="91"/>
    </row>
    <row r="101" spans="2:12" ht="15.75" customHeight="1" x14ac:dyDescent="0.3">
      <c r="B101" s="99"/>
      <c r="L101" s="91"/>
    </row>
    <row r="102" spans="2:12" ht="15.75" customHeight="1" x14ac:dyDescent="0.3">
      <c r="B102" s="15" t="s">
        <v>64</v>
      </c>
      <c r="C102" s="14">
        <v>4275</v>
      </c>
      <c r="L102" s="91"/>
    </row>
    <row r="103" spans="2:12" ht="15.75" customHeight="1" x14ac:dyDescent="0.3">
      <c r="B103" s="99"/>
      <c r="L103" s="91"/>
    </row>
    <row r="104" spans="2:12" ht="15.75" customHeight="1" x14ac:dyDescent="0.3">
      <c r="B104" s="15" t="s">
        <v>66</v>
      </c>
      <c r="C104" s="14">
        <v>2552</v>
      </c>
      <c r="L104" s="91"/>
    </row>
    <row r="105" spans="2:12" ht="15.75" customHeight="1" x14ac:dyDescent="0.3">
      <c r="B105" s="99"/>
      <c r="L105" s="91"/>
    </row>
    <row r="106" spans="2:12" ht="15.75" customHeight="1" x14ac:dyDescent="0.3">
      <c r="B106" s="15" t="s">
        <v>51</v>
      </c>
      <c r="C106" s="14">
        <v>225</v>
      </c>
      <c r="L106" s="91"/>
    </row>
    <row r="107" spans="2:12" ht="15.75" customHeight="1" x14ac:dyDescent="0.3">
      <c r="B107" s="99"/>
      <c r="L107" s="91"/>
    </row>
    <row r="108" spans="2:12" ht="15.75" customHeight="1" x14ac:dyDescent="0.3">
      <c r="B108" s="15" t="s">
        <v>47</v>
      </c>
      <c r="C108" s="14">
        <v>3828</v>
      </c>
      <c r="L108" s="91"/>
    </row>
    <row r="109" spans="2:12" ht="15.75" customHeight="1" x14ac:dyDescent="0.3">
      <c r="B109" s="99"/>
      <c r="L109" s="91"/>
    </row>
    <row r="110" spans="2:12" ht="15.75" customHeight="1" x14ac:dyDescent="0.3">
      <c r="B110" s="99"/>
      <c r="L110" s="91"/>
    </row>
    <row r="111" spans="2:12" ht="15.75" customHeight="1" x14ac:dyDescent="0.3">
      <c r="B111" s="11"/>
      <c r="C111" s="48"/>
      <c r="L111" s="91"/>
    </row>
    <row r="112" spans="2:12" ht="15.75" customHeight="1" x14ac:dyDescent="0.3">
      <c r="B112" s="99"/>
      <c r="L112" s="91"/>
    </row>
    <row r="113" spans="2:12" ht="15.75" customHeight="1" x14ac:dyDescent="0.3">
      <c r="B113" s="99"/>
      <c r="L113" s="91"/>
    </row>
    <row r="114" spans="2:12" ht="15.75" customHeight="1" x14ac:dyDescent="0.3">
      <c r="B114" s="156" t="s">
        <v>121</v>
      </c>
      <c r="C114" s="150"/>
      <c r="D114" s="150"/>
      <c r="E114" s="150"/>
      <c r="F114" s="150"/>
      <c r="G114" s="150"/>
      <c r="L114" s="91"/>
    </row>
    <row r="115" spans="2:12" ht="15.75" customHeight="1" x14ac:dyDescent="0.3">
      <c r="B115" s="151" t="s">
        <v>60</v>
      </c>
      <c r="C115" s="153" t="s">
        <v>38</v>
      </c>
      <c r="D115" s="154"/>
      <c r="E115" s="154"/>
      <c r="F115" s="155"/>
      <c r="G115" s="151" t="s">
        <v>61</v>
      </c>
      <c r="L115" s="91"/>
    </row>
    <row r="116" spans="2:12" ht="15.75" customHeight="1" x14ac:dyDescent="0.3">
      <c r="B116" s="152"/>
      <c r="C116" s="16" t="s">
        <v>41</v>
      </c>
      <c r="D116" s="16" t="s">
        <v>42</v>
      </c>
      <c r="E116" s="16" t="s">
        <v>43</v>
      </c>
      <c r="F116" s="16" t="s">
        <v>44</v>
      </c>
      <c r="G116" s="152"/>
      <c r="L116" s="91"/>
    </row>
    <row r="117" spans="2:12" ht="15.75" customHeight="1" x14ac:dyDescent="0.3">
      <c r="B117" s="42" t="s">
        <v>122</v>
      </c>
      <c r="C117" s="97">
        <f>Main!H10</f>
        <v>11200</v>
      </c>
      <c r="D117" s="16" t="s">
        <v>10</v>
      </c>
      <c r="E117" s="16" t="s">
        <v>10</v>
      </c>
      <c r="F117" s="16" t="s">
        <v>10</v>
      </c>
      <c r="G117" s="16" t="s">
        <v>10</v>
      </c>
      <c r="L117" s="91"/>
    </row>
    <row r="118" spans="2:12" ht="31.2" x14ac:dyDescent="0.3">
      <c r="B118" s="42" t="s">
        <v>123</v>
      </c>
      <c r="C118" s="151" t="s">
        <v>10</v>
      </c>
      <c r="D118" s="151" t="s">
        <v>10</v>
      </c>
      <c r="E118" s="151" t="s">
        <v>10</v>
      </c>
      <c r="F118" s="151" t="s">
        <v>10</v>
      </c>
      <c r="G118" s="151" t="s">
        <v>10</v>
      </c>
      <c r="L118" s="91"/>
    </row>
    <row r="119" spans="2:12" ht="15.6" x14ac:dyDescent="0.3">
      <c r="B119" s="42" t="s">
        <v>124</v>
      </c>
      <c r="C119" s="152"/>
      <c r="D119" s="152"/>
      <c r="E119" s="152"/>
      <c r="F119" s="152"/>
      <c r="G119" s="152"/>
      <c r="L119" s="91"/>
    </row>
    <row r="120" spans="2:12" ht="15.75" customHeight="1" x14ac:dyDescent="0.3">
      <c r="B120" s="42" t="s">
        <v>125</v>
      </c>
      <c r="C120" s="19">
        <f>C6*C127/100</f>
        <v>36660</v>
      </c>
      <c r="D120" s="19">
        <f>C6*C128/100</f>
        <v>18612</v>
      </c>
      <c r="E120" s="19" t="s">
        <v>10</v>
      </c>
      <c r="F120" s="16" t="s">
        <v>10</v>
      </c>
      <c r="G120" s="16" t="s">
        <v>10</v>
      </c>
      <c r="L120" s="91"/>
    </row>
    <row r="121" spans="2:12" ht="15.75" customHeight="1" x14ac:dyDescent="0.3">
      <c r="B121" s="42" t="s">
        <v>126</v>
      </c>
      <c r="C121" s="19" t="s">
        <v>10</v>
      </c>
      <c r="D121" s="19">
        <f>D6*(C127/100)</f>
        <v>34944</v>
      </c>
      <c r="E121" s="19">
        <f>D6*(C128/100)</f>
        <v>17740.8</v>
      </c>
      <c r="F121" s="16" t="s">
        <v>10</v>
      </c>
      <c r="G121" s="16" t="s">
        <v>10</v>
      </c>
      <c r="L121" s="91"/>
    </row>
    <row r="122" spans="2:12" ht="15.75" customHeight="1" x14ac:dyDescent="0.3">
      <c r="B122" s="42" t="s">
        <v>127</v>
      </c>
      <c r="C122" s="16" t="s">
        <v>10</v>
      </c>
      <c r="D122" s="16" t="s">
        <v>10</v>
      </c>
      <c r="E122" s="16">
        <f>E6*C127/100</f>
        <v>35880</v>
      </c>
      <c r="F122" s="16">
        <f>E6*C128/100</f>
        <v>18216</v>
      </c>
      <c r="G122" s="16" t="s">
        <v>10</v>
      </c>
      <c r="L122" s="91"/>
    </row>
    <row r="123" spans="2:12" ht="15.6" x14ac:dyDescent="0.3">
      <c r="B123" s="42" t="s">
        <v>128</v>
      </c>
      <c r="C123" s="16" t="s">
        <v>10</v>
      </c>
      <c r="D123" s="16" t="s">
        <v>10</v>
      </c>
      <c r="E123" s="16" t="s">
        <v>10</v>
      </c>
      <c r="F123" s="16">
        <f>F6*C127/100</f>
        <v>37440</v>
      </c>
      <c r="G123" s="16" t="s">
        <v>10</v>
      </c>
      <c r="L123" s="91"/>
    </row>
    <row r="124" spans="2:12" ht="31.2" x14ac:dyDescent="0.3">
      <c r="B124" s="42" t="s">
        <v>129</v>
      </c>
      <c r="C124" s="16">
        <f>SUM(C117,C120)</f>
        <v>47860</v>
      </c>
      <c r="D124" s="19">
        <f>SUM(D120,D121)</f>
        <v>53556</v>
      </c>
      <c r="E124" s="19">
        <f>SUM(E121,E122)</f>
        <v>53620.800000000003</v>
      </c>
      <c r="F124" s="16">
        <f>SUM(F122,F123)</f>
        <v>55656</v>
      </c>
      <c r="G124" s="16">
        <f>SUM(C124:F124)</f>
        <v>210692.8</v>
      </c>
      <c r="L124" s="91"/>
    </row>
    <row r="125" spans="2:12" ht="31.2" x14ac:dyDescent="0.3">
      <c r="B125" s="42" t="s">
        <v>130</v>
      </c>
      <c r="C125" s="16" t="s">
        <v>10</v>
      </c>
      <c r="D125" s="16" t="s">
        <v>10</v>
      </c>
      <c r="E125" s="16" t="s">
        <v>10</v>
      </c>
      <c r="F125" s="16">
        <f>C128/100*F6</f>
        <v>19008</v>
      </c>
      <c r="G125" s="16" t="s">
        <v>10</v>
      </c>
      <c r="L125" s="91"/>
    </row>
    <row r="126" spans="2:12" ht="15.75" customHeight="1" x14ac:dyDescent="0.3">
      <c r="B126" s="99"/>
      <c r="L126" s="91"/>
    </row>
    <row r="127" spans="2:12" ht="15.75" customHeight="1" x14ac:dyDescent="0.3">
      <c r="B127" s="13" t="s">
        <v>29</v>
      </c>
      <c r="C127" s="14">
        <v>65</v>
      </c>
      <c r="L127" s="91"/>
    </row>
    <row r="128" spans="2:12" ht="15.75" customHeight="1" x14ac:dyDescent="0.3">
      <c r="B128" s="13" t="s">
        <v>32</v>
      </c>
      <c r="C128" s="14">
        <v>33</v>
      </c>
      <c r="L128" s="91"/>
    </row>
    <row r="129" spans="1:12" ht="15.75" customHeight="1" x14ac:dyDescent="0.3">
      <c r="B129" s="99"/>
      <c r="L129" s="91"/>
    </row>
    <row r="130" spans="1:12" ht="15.75" customHeight="1" x14ac:dyDescent="0.3">
      <c r="B130" s="99"/>
      <c r="L130" s="91"/>
    </row>
    <row r="131" spans="1:12" ht="15.75" customHeight="1" x14ac:dyDescent="0.3">
      <c r="B131" s="156" t="s">
        <v>131</v>
      </c>
      <c r="C131" s="150"/>
      <c r="D131" s="150"/>
      <c r="E131" s="150"/>
      <c r="F131" s="150"/>
      <c r="G131" s="150"/>
      <c r="L131" s="91"/>
    </row>
    <row r="132" spans="1:12" ht="15.75" customHeight="1" x14ac:dyDescent="0.3">
      <c r="B132" s="151" t="s">
        <v>60</v>
      </c>
      <c r="C132" s="153" t="s">
        <v>38</v>
      </c>
      <c r="D132" s="154"/>
      <c r="E132" s="154"/>
      <c r="F132" s="155"/>
      <c r="G132" s="151" t="s">
        <v>61</v>
      </c>
      <c r="L132" s="91"/>
    </row>
    <row r="133" spans="1:12" ht="15.75" customHeight="1" x14ac:dyDescent="0.3">
      <c r="B133" s="152"/>
      <c r="C133" s="33" t="s">
        <v>41</v>
      </c>
      <c r="D133" s="33" t="s">
        <v>42</v>
      </c>
      <c r="E133" s="33" t="s">
        <v>43</v>
      </c>
      <c r="F133" s="33" t="s">
        <v>44</v>
      </c>
      <c r="G133" s="152"/>
      <c r="L133" s="91"/>
    </row>
    <row r="134" spans="1:12" ht="15.75" customHeight="1" x14ac:dyDescent="0.3">
      <c r="A134" s="94">
        <v>0.02</v>
      </c>
      <c r="B134" s="39" t="s">
        <v>131</v>
      </c>
      <c r="C134" s="41">
        <f t="shared" ref="C134:F134" si="35">0.02 *C6</f>
        <v>1128</v>
      </c>
      <c r="D134" s="41">
        <f t="shared" si="35"/>
        <v>1075.2</v>
      </c>
      <c r="E134" s="33">
        <f t="shared" si="35"/>
        <v>1104</v>
      </c>
      <c r="F134" s="33">
        <f t="shared" si="35"/>
        <v>1152</v>
      </c>
      <c r="G134" s="41">
        <f>SUM(C134:F134)</f>
        <v>4459.2</v>
      </c>
      <c r="L134" s="91"/>
    </row>
    <row r="135" spans="1:12" ht="15.75" customHeight="1" x14ac:dyDescent="0.3">
      <c r="B135" s="99"/>
      <c r="L135" s="91"/>
    </row>
    <row r="136" spans="1:12" ht="15.75" customHeight="1" x14ac:dyDescent="0.3">
      <c r="B136" s="99"/>
      <c r="L136" s="91"/>
    </row>
    <row r="137" spans="1:12" ht="15.75" customHeight="1" x14ac:dyDescent="0.3">
      <c r="B137" s="156" t="s">
        <v>132</v>
      </c>
      <c r="C137" s="150"/>
      <c r="D137" s="150"/>
      <c r="E137" s="150"/>
      <c r="F137" s="150"/>
      <c r="G137" s="150"/>
      <c r="L137" s="91"/>
    </row>
    <row r="138" spans="1:12" ht="15.75" customHeight="1" x14ac:dyDescent="0.3">
      <c r="B138" s="151" t="s">
        <v>60</v>
      </c>
      <c r="C138" s="153" t="s">
        <v>38</v>
      </c>
      <c r="D138" s="154"/>
      <c r="E138" s="154"/>
      <c r="F138" s="155"/>
      <c r="G138" s="151" t="s">
        <v>61</v>
      </c>
      <c r="L138" s="91"/>
    </row>
    <row r="139" spans="1:12" ht="15.75" customHeight="1" x14ac:dyDescent="0.3">
      <c r="B139" s="152"/>
      <c r="C139" s="16" t="s">
        <v>41</v>
      </c>
      <c r="D139" s="16" t="s">
        <v>42</v>
      </c>
      <c r="E139" s="16" t="s">
        <v>43</v>
      </c>
      <c r="F139" s="16" t="s">
        <v>44</v>
      </c>
      <c r="G139" s="152"/>
      <c r="L139" s="91"/>
    </row>
    <row r="140" spans="1:12" ht="15.75" customHeight="1" x14ac:dyDescent="0.3">
      <c r="B140" s="50" t="s">
        <v>133</v>
      </c>
      <c r="C140" s="102">
        <f>Main!K11</f>
        <v>6300</v>
      </c>
      <c r="D140" s="103" t="s">
        <v>10</v>
      </c>
      <c r="E140" s="103" t="s">
        <v>10</v>
      </c>
      <c r="F140" s="103" t="s">
        <v>10</v>
      </c>
      <c r="G140" s="102" t="s">
        <v>10</v>
      </c>
      <c r="L140" s="91"/>
    </row>
    <row r="141" spans="1:12" ht="31.2" x14ac:dyDescent="0.3">
      <c r="B141" s="50" t="s">
        <v>134</v>
      </c>
      <c r="C141" s="173" t="s">
        <v>10</v>
      </c>
      <c r="D141" s="173" t="s">
        <v>10</v>
      </c>
      <c r="E141" s="173" t="s">
        <v>10</v>
      </c>
      <c r="F141" s="173" t="s">
        <v>10</v>
      </c>
      <c r="G141" s="173" t="s">
        <v>10</v>
      </c>
      <c r="L141" s="91"/>
    </row>
    <row r="142" spans="1:12" ht="15.75" customHeight="1" x14ac:dyDescent="0.3">
      <c r="B142" s="50" t="s">
        <v>135</v>
      </c>
      <c r="C142" s="152"/>
      <c r="D142" s="152"/>
      <c r="E142" s="152"/>
      <c r="F142" s="152"/>
      <c r="G142" s="152"/>
      <c r="L142" s="91"/>
    </row>
    <row r="143" spans="1:12" ht="15.75" customHeight="1" x14ac:dyDescent="0.3">
      <c r="B143" s="50" t="s">
        <v>125</v>
      </c>
      <c r="C143" s="104">
        <f>C38*C150/100</f>
        <v>11111.165000000001</v>
      </c>
      <c r="D143" s="104">
        <f>C38*C151/100</f>
        <v>5982.9350000000004</v>
      </c>
      <c r="E143" s="103" t="s">
        <v>10</v>
      </c>
      <c r="F143" s="103" t="s">
        <v>10</v>
      </c>
      <c r="G143" s="104">
        <f>SUM(C143,D143)</f>
        <v>17094.100000000002</v>
      </c>
      <c r="L143" s="91"/>
    </row>
    <row r="144" spans="1:12" ht="15.75" customHeight="1" x14ac:dyDescent="0.3">
      <c r="B144" s="50" t="s">
        <v>126</v>
      </c>
      <c r="C144" s="103" t="s">
        <v>10</v>
      </c>
      <c r="D144" s="104">
        <f>D38*C150/100</f>
        <v>8809.7099999999991</v>
      </c>
      <c r="E144" s="104">
        <f>D38*C151/100</f>
        <v>4743.6899999999996</v>
      </c>
      <c r="F144" s="103" t="s">
        <v>10</v>
      </c>
      <c r="G144" s="104">
        <f>SUM(D144,E144)</f>
        <v>13553.399999999998</v>
      </c>
      <c r="L144" s="91"/>
    </row>
    <row r="145" spans="2:12" ht="15.75" customHeight="1" x14ac:dyDescent="0.3">
      <c r="B145" s="50" t="s">
        <v>127</v>
      </c>
      <c r="C145" s="103" t="s">
        <v>10</v>
      </c>
      <c r="D145" s="103" t="s">
        <v>10</v>
      </c>
      <c r="E145" s="104">
        <f>E38*C150/100</f>
        <v>9078.9880434782608</v>
      </c>
      <c r="F145" s="104">
        <f>E38*C151/100</f>
        <v>4888.6858695652172</v>
      </c>
      <c r="G145" s="104">
        <f>SUM(E145,F145)</f>
        <v>13967.673913043478</v>
      </c>
      <c r="L145" s="91"/>
    </row>
    <row r="146" spans="2:12" ht="15.75" customHeight="1" x14ac:dyDescent="0.3">
      <c r="B146" s="50" t="s">
        <v>128</v>
      </c>
      <c r="C146" s="103" t="s">
        <v>10</v>
      </c>
      <c r="D146" s="103" t="s">
        <v>10</v>
      </c>
      <c r="E146" s="103" t="s">
        <v>10</v>
      </c>
      <c r="F146" s="104">
        <f>F38*C150/100</f>
        <v>9369.4744565217388</v>
      </c>
      <c r="G146" s="104">
        <f>F146</f>
        <v>9369.4744565217388</v>
      </c>
      <c r="L146" s="91"/>
    </row>
    <row r="147" spans="2:12" ht="31.2" x14ac:dyDescent="0.3">
      <c r="B147" s="42" t="s">
        <v>136</v>
      </c>
      <c r="C147" s="16">
        <f>SUM(C140,C143)</f>
        <v>17411.165000000001</v>
      </c>
      <c r="D147" s="19">
        <f>SUM(D143,D144)</f>
        <v>14792.645</v>
      </c>
      <c r="E147" s="19">
        <f>SUM(E144,E145)</f>
        <v>13822.678043478259</v>
      </c>
      <c r="F147" s="19">
        <f>SUM(F145,F146)</f>
        <v>14258.160326086956</v>
      </c>
      <c r="G147" s="19">
        <f>SUM(G143:G146)</f>
        <v>53984.64836956522</v>
      </c>
      <c r="L147" s="91"/>
    </row>
    <row r="148" spans="2:12" ht="15.75" customHeight="1" x14ac:dyDescent="0.3">
      <c r="B148" s="42" t="s">
        <v>137</v>
      </c>
      <c r="C148" s="16" t="s">
        <v>10</v>
      </c>
      <c r="D148" s="16" t="s">
        <v>10</v>
      </c>
      <c r="E148" s="16" t="s">
        <v>10</v>
      </c>
      <c r="F148" s="19">
        <f>F38*C151/100</f>
        <v>5045.1016304347831</v>
      </c>
      <c r="G148" s="16" t="s">
        <v>10</v>
      </c>
      <c r="L148" s="91"/>
    </row>
    <row r="149" spans="2:12" ht="15.75" customHeight="1" x14ac:dyDescent="0.3">
      <c r="B149" s="54"/>
      <c r="C149" s="20"/>
      <c r="D149" s="20"/>
      <c r="E149" s="20"/>
      <c r="F149" s="20"/>
      <c r="G149" s="20"/>
      <c r="L149" s="91"/>
    </row>
    <row r="150" spans="2:12" ht="15.75" customHeight="1" x14ac:dyDescent="0.3">
      <c r="B150" s="13" t="s">
        <v>36</v>
      </c>
      <c r="C150" s="14">
        <v>65</v>
      </c>
      <c r="D150" s="20"/>
      <c r="E150" s="20"/>
      <c r="F150" s="20"/>
      <c r="G150" s="20"/>
      <c r="L150" s="91"/>
    </row>
    <row r="151" spans="2:12" ht="15.75" customHeight="1" x14ac:dyDescent="0.3">
      <c r="B151" s="13" t="s">
        <v>40</v>
      </c>
      <c r="C151" s="14">
        <v>35</v>
      </c>
      <c r="L151" s="91"/>
    </row>
    <row r="152" spans="2:12" ht="15.75" customHeight="1" x14ac:dyDescent="0.3">
      <c r="B152" s="99"/>
      <c r="K152" s="91" t="s">
        <v>138</v>
      </c>
      <c r="L152" s="91"/>
    </row>
    <row r="153" spans="2:12" ht="15.75" customHeight="1" x14ac:dyDescent="0.3">
      <c r="B153" s="99"/>
      <c r="L153" s="91"/>
    </row>
    <row r="154" spans="2:12" ht="15.75" customHeight="1" x14ac:dyDescent="0.3">
      <c r="B154" s="20" t="s">
        <v>139</v>
      </c>
      <c r="L154" s="91"/>
    </row>
    <row r="155" spans="2:12" ht="15.75" customHeight="1" x14ac:dyDescent="0.3">
      <c r="B155" s="151" t="s">
        <v>60</v>
      </c>
      <c r="C155" s="153" t="s">
        <v>38</v>
      </c>
      <c r="D155" s="154"/>
      <c r="E155" s="154"/>
      <c r="F155" s="155"/>
      <c r="G155" s="151" t="s">
        <v>61</v>
      </c>
      <c r="L155" s="91"/>
    </row>
    <row r="156" spans="2:12" ht="15.75" customHeight="1" x14ac:dyDescent="0.3">
      <c r="B156" s="152"/>
      <c r="C156" s="16" t="s">
        <v>41</v>
      </c>
      <c r="D156" s="16" t="s">
        <v>42</v>
      </c>
      <c r="E156" s="16" t="s">
        <v>43</v>
      </c>
      <c r="F156" s="16" t="s">
        <v>44</v>
      </c>
      <c r="G156" s="152"/>
      <c r="L156" s="91"/>
    </row>
    <row r="157" spans="2:12" ht="15.75" customHeight="1" x14ac:dyDescent="0.3">
      <c r="B157" s="42" t="s">
        <v>140</v>
      </c>
      <c r="C157" s="97">
        <f>Main!H12</f>
        <v>1820</v>
      </c>
      <c r="D157" s="19">
        <f t="shared" ref="D157:E157" si="36">C184</f>
        <v>15450.636161111841</v>
      </c>
      <c r="E157" s="19">
        <f t="shared" si="36"/>
        <v>1500</v>
      </c>
      <c r="F157" s="16" t="s">
        <v>10</v>
      </c>
      <c r="G157" s="16"/>
      <c r="L157" s="91"/>
    </row>
    <row r="158" spans="2:12" ht="15.75" customHeight="1" x14ac:dyDescent="0.3">
      <c r="B158" s="42" t="s">
        <v>141</v>
      </c>
      <c r="C158" s="16" t="s">
        <v>10</v>
      </c>
      <c r="D158" s="16"/>
      <c r="E158" s="16"/>
      <c r="F158" s="16"/>
      <c r="G158" s="16"/>
      <c r="L158" s="91"/>
    </row>
    <row r="159" spans="2:12" ht="15.75" customHeight="1" x14ac:dyDescent="0.3">
      <c r="B159" s="42" t="s">
        <v>142</v>
      </c>
      <c r="C159" s="19">
        <f t="shared" ref="C159:G159" si="37">C83</f>
        <v>37200.315000000002</v>
      </c>
      <c r="D159" s="19">
        <f t="shared" si="37"/>
        <v>32345.243000000002</v>
      </c>
      <c r="E159" s="19">
        <f t="shared" si="37"/>
        <v>33271.355000000003</v>
      </c>
      <c r="F159" s="19">
        <f t="shared" si="37"/>
        <v>34482.377608695657</v>
      </c>
      <c r="G159" s="19">
        <f t="shared" si="37"/>
        <v>137299.29060869565</v>
      </c>
      <c r="I159" s="11"/>
      <c r="J159" s="2"/>
      <c r="L159" s="91"/>
    </row>
    <row r="160" spans="2:12" ht="31.2" x14ac:dyDescent="0.3">
      <c r="B160" s="42" t="s">
        <v>143</v>
      </c>
      <c r="C160" s="16">
        <f>C117</f>
        <v>11200</v>
      </c>
      <c r="D160" s="16" t="s">
        <v>10</v>
      </c>
      <c r="E160" s="16" t="s">
        <v>10</v>
      </c>
      <c r="F160" s="16" t="s">
        <v>10</v>
      </c>
      <c r="G160" s="16" t="s">
        <v>10</v>
      </c>
      <c r="L160" s="91"/>
    </row>
    <row r="161" spans="1:15" ht="15.75" customHeight="1" x14ac:dyDescent="0.3">
      <c r="A161" s="91" t="s">
        <v>144</v>
      </c>
      <c r="B161" s="42" t="s">
        <v>145</v>
      </c>
      <c r="C161" s="16" t="s">
        <v>10</v>
      </c>
      <c r="D161" s="16" t="s">
        <v>10</v>
      </c>
      <c r="E161" s="16" t="s">
        <v>10</v>
      </c>
      <c r="F161" s="16" t="s">
        <v>10</v>
      </c>
      <c r="G161" s="16" t="s">
        <v>10</v>
      </c>
      <c r="L161" s="91"/>
    </row>
    <row r="162" spans="1:15" ht="15.75" customHeight="1" x14ac:dyDescent="0.3">
      <c r="A162" s="66" t="s">
        <v>144</v>
      </c>
      <c r="B162" s="56" t="s">
        <v>146</v>
      </c>
      <c r="C162" s="105">
        <f>C177*5/100/4</f>
        <v>23.555999999999997</v>
      </c>
      <c r="D162" s="105">
        <f>C177*5/100/4</f>
        <v>23.555999999999997</v>
      </c>
      <c r="E162" s="106">
        <f>C177*5/100/4</f>
        <v>23.555999999999997</v>
      </c>
      <c r="F162" s="105">
        <f>E162*0.6</f>
        <v>14.133599999999998</v>
      </c>
      <c r="G162" s="105" t="s">
        <v>10</v>
      </c>
      <c r="L162" s="91"/>
    </row>
    <row r="163" spans="1:15" ht="15.75" customHeight="1" x14ac:dyDescent="0.3">
      <c r="A163" s="91" t="s">
        <v>144</v>
      </c>
      <c r="B163" s="42" t="s">
        <v>147</v>
      </c>
      <c r="C163" s="16" t="s">
        <v>10</v>
      </c>
      <c r="D163" s="16" t="s">
        <v>10</v>
      </c>
      <c r="E163" s="105">
        <f>C177*40/100*1.1</f>
        <v>829.1712</v>
      </c>
      <c r="F163" s="16" t="s">
        <v>10</v>
      </c>
      <c r="G163" s="16" t="s">
        <v>10</v>
      </c>
      <c r="L163" s="91"/>
    </row>
    <row r="164" spans="1:15" ht="15.75" customHeight="1" x14ac:dyDescent="0.3">
      <c r="B164" s="42" t="s">
        <v>148</v>
      </c>
      <c r="C164" s="19">
        <f t="shared" ref="C164:F164" si="38">SUM(C157:C163)</f>
        <v>50243.870999999999</v>
      </c>
      <c r="D164" s="19">
        <f t="shared" si="38"/>
        <v>47819.43516111184</v>
      </c>
      <c r="E164" s="19">
        <f t="shared" si="38"/>
        <v>35624.082199999997</v>
      </c>
      <c r="F164" s="19">
        <f t="shared" si="38"/>
        <v>34496.511208695658</v>
      </c>
      <c r="G164" s="19">
        <f>SUM(C164:F164)</f>
        <v>168183.89956980749</v>
      </c>
      <c r="L164" s="91"/>
    </row>
    <row r="165" spans="1:15" ht="15.75" customHeight="1" x14ac:dyDescent="0.3">
      <c r="B165" s="42" t="s">
        <v>149</v>
      </c>
      <c r="C165" s="16" t="s">
        <v>10</v>
      </c>
      <c r="D165" s="16"/>
      <c r="E165" s="16"/>
      <c r="F165" s="16"/>
      <c r="G165" s="16"/>
      <c r="L165" s="91"/>
    </row>
    <row r="166" spans="1:15" ht="15.6" x14ac:dyDescent="0.3">
      <c r="B166" s="42" t="s">
        <v>150</v>
      </c>
      <c r="C166" s="19">
        <f t="shared" ref="C166:F166" si="39">C38</f>
        <v>17094.099999999999</v>
      </c>
      <c r="D166" s="19">
        <f t="shared" si="39"/>
        <v>13553.4</v>
      </c>
      <c r="E166" s="19">
        <f t="shared" si="39"/>
        <v>13967.673913043478</v>
      </c>
      <c r="F166" s="19">
        <f t="shared" si="39"/>
        <v>14414.576086956522</v>
      </c>
      <c r="G166" s="19">
        <f>SUM(C166:F166)</f>
        <v>59029.75</v>
      </c>
      <c r="L166" s="91"/>
    </row>
    <row r="167" spans="1:15" ht="31.2" x14ac:dyDescent="0.3">
      <c r="B167" s="42" t="s">
        <v>151</v>
      </c>
      <c r="C167" s="16">
        <f>C140</f>
        <v>6300</v>
      </c>
      <c r="D167" s="16" t="s">
        <v>10</v>
      </c>
      <c r="E167" s="16" t="s">
        <v>10</v>
      </c>
      <c r="F167" s="16" t="s">
        <v>10</v>
      </c>
      <c r="G167" s="16" t="s">
        <v>10</v>
      </c>
      <c r="L167" s="91"/>
    </row>
    <row r="168" spans="1:15" ht="31.2" x14ac:dyDescent="0.3">
      <c r="B168" s="42" t="s">
        <v>152</v>
      </c>
      <c r="C168" s="16" t="s">
        <v>10</v>
      </c>
      <c r="D168" s="16" t="s">
        <v>10</v>
      </c>
      <c r="E168" s="16" t="s">
        <v>10</v>
      </c>
      <c r="F168" s="16" t="s">
        <v>10</v>
      </c>
      <c r="G168" s="16" t="s">
        <v>10</v>
      </c>
      <c r="L168" s="91"/>
    </row>
    <row r="169" spans="1:15" ht="28.8" x14ac:dyDescent="0.3">
      <c r="B169" s="107" t="s">
        <v>153</v>
      </c>
      <c r="C169" s="16">
        <f>Main!B3/4</f>
        <v>951</v>
      </c>
      <c r="D169" s="16">
        <f>Main!B3/4</f>
        <v>951</v>
      </c>
      <c r="E169" s="16">
        <f>Main!B3/4</f>
        <v>951</v>
      </c>
      <c r="F169" s="16">
        <f>Main!B3/4</f>
        <v>951</v>
      </c>
      <c r="G169" s="16">
        <f t="shared" ref="G169:G171" si="40">SUM(C169:F169)</f>
        <v>3804</v>
      </c>
      <c r="J169" s="60"/>
      <c r="K169" s="61"/>
      <c r="L169" s="91"/>
    </row>
    <row r="170" spans="1:15" ht="28.8" x14ac:dyDescent="0.3">
      <c r="B170" s="108" t="s">
        <v>154</v>
      </c>
      <c r="C170" s="104">
        <f>Main!B9/4</f>
        <v>922.5</v>
      </c>
      <c r="D170" s="104">
        <f>Main!B9/4</f>
        <v>922.5</v>
      </c>
      <c r="E170" s="104">
        <f>Main!B9/4</f>
        <v>922.5</v>
      </c>
      <c r="F170" s="104">
        <f>Main!B9/4</f>
        <v>922.5</v>
      </c>
      <c r="G170" s="104">
        <f t="shared" si="40"/>
        <v>3690</v>
      </c>
      <c r="J170" s="91" t="s">
        <v>155</v>
      </c>
      <c r="L170" s="91"/>
      <c r="N170" s="63"/>
      <c r="O170" s="64"/>
    </row>
    <row r="171" spans="1:15" ht="15.6" x14ac:dyDescent="0.3">
      <c r="A171" s="91">
        <v>25</v>
      </c>
      <c r="B171" s="50" t="s">
        <v>156</v>
      </c>
      <c r="C171" s="104">
        <f>K172/100*G170/4</f>
        <v>230.625</v>
      </c>
      <c r="D171" s="104">
        <f>K172/100*(G170-F170)/4</f>
        <v>172.96875</v>
      </c>
      <c r="E171" s="104">
        <f>K172/100*(G170-F170-E170)/4</f>
        <v>115.3125</v>
      </c>
      <c r="F171" s="104">
        <f>K172/100*(G170-F170-E170-D170)/4</f>
        <v>57.65625</v>
      </c>
      <c r="G171" s="104">
        <f t="shared" si="40"/>
        <v>576.5625</v>
      </c>
      <c r="L171" s="91"/>
    </row>
    <row r="172" spans="1:15" ht="15.6" x14ac:dyDescent="0.3">
      <c r="B172" s="42" t="s">
        <v>157</v>
      </c>
      <c r="C172" s="19">
        <f t="shared" ref="C172:G172" si="41">C78</f>
        <v>14220.6</v>
      </c>
      <c r="D172" s="19">
        <f t="shared" si="41"/>
        <v>12324.52</v>
      </c>
      <c r="E172" s="19">
        <f t="shared" si="41"/>
        <v>12686.2</v>
      </c>
      <c r="F172" s="19">
        <f t="shared" si="41"/>
        <v>13159.147826086957</v>
      </c>
      <c r="G172" s="19">
        <f t="shared" si="41"/>
        <v>52390.467826086962</v>
      </c>
      <c r="J172" s="15" t="s">
        <v>70</v>
      </c>
      <c r="K172" s="14">
        <v>25</v>
      </c>
      <c r="L172" s="91"/>
    </row>
    <row r="173" spans="1:15" ht="31.2" x14ac:dyDescent="0.3">
      <c r="B173" s="42" t="s">
        <v>158</v>
      </c>
      <c r="C173" s="19">
        <f t="shared" ref="C173:G173" si="42">C67</f>
        <v>6622.4400000000005</v>
      </c>
      <c r="D173" s="19">
        <f t="shared" si="42"/>
        <v>5739.4480000000003</v>
      </c>
      <c r="E173" s="19">
        <f t="shared" si="42"/>
        <v>5907.88</v>
      </c>
      <c r="F173" s="19">
        <f t="shared" si="42"/>
        <v>6128.1286956521744</v>
      </c>
      <c r="G173" s="19">
        <f t="shared" si="42"/>
        <v>24397.896695652176</v>
      </c>
      <c r="L173" s="91"/>
    </row>
    <row r="174" spans="1:15" ht="31.2" x14ac:dyDescent="0.3">
      <c r="B174" s="42" t="s">
        <v>159</v>
      </c>
      <c r="C174" s="19">
        <f t="shared" ref="C174:G174" si="43">C95</f>
        <v>6567.4898388881556</v>
      </c>
      <c r="D174" s="19">
        <f t="shared" si="43"/>
        <v>6545.3732932380717</v>
      </c>
      <c r="E174" s="19">
        <f t="shared" si="43"/>
        <v>6557.436863592663</v>
      </c>
      <c r="F174" s="19">
        <f t="shared" si="43"/>
        <v>6577.5428141836492</v>
      </c>
      <c r="G174" s="19">
        <f t="shared" si="43"/>
        <v>26247.84280990254</v>
      </c>
      <c r="J174" s="15" t="s">
        <v>73</v>
      </c>
      <c r="K174" s="14">
        <v>25</v>
      </c>
      <c r="L174" s="91"/>
    </row>
    <row r="175" spans="1:15" ht="15.6" x14ac:dyDescent="0.3">
      <c r="A175" s="91"/>
      <c r="B175" s="42" t="s">
        <v>160</v>
      </c>
      <c r="C175" s="16" t="s">
        <v>10</v>
      </c>
      <c r="D175" s="16" t="s">
        <v>10</v>
      </c>
      <c r="E175" s="16" t="s">
        <v>10</v>
      </c>
      <c r="F175" s="16">
        <f>Main!B37</f>
        <v>15000</v>
      </c>
      <c r="G175" s="16" t="s">
        <v>10</v>
      </c>
      <c r="J175" s="15"/>
      <c r="K175" s="14"/>
      <c r="L175" s="91"/>
    </row>
    <row r="176" spans="1:15" ht="15.6" x14ac:dyDescent="0.3">
      <c r="A176" s="91" t="s">
        <v>144</v>
      </c>
      <c r="B176" s="65" t="s">
        <v>161</v>
      </c>
      <c r="D176" s="16"/>
      <c r="E176" s="16"/>
      <c r="F176" s="16"/>
      <c r="G176" s="16"/>
      <c r="J176" s="11"/>
      <c r="K176" s="2"/>
      <c r="L176" s="91"/>
    </row>
    <row r="177" spans="1:26" ht="46.8" x14ac:dyDescent="0.3">
      <c r="A177" s="66" t="s">
        <v>144</v>
      </c>
      <c r="B177" s="56" t="s">
        <v>162</v>
      </c>
      <c r="C177" s="105">
        <f>K184/100 * Main!H13</f>
        <v>1884.48</v>
      </c>
      <c r="D177" s="105" t="s">
        <v>10</v>
      </c>
      <c r="E177" s="105" t="s">
        <v>10</v>
      </c>
      <c r="F177" s="105" t="s">
        <v>10</v>
      </c>
      <c r="G177" s="105" t="s">
        <v>10</v>
      </c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</row>
    <row r="178" spans="1:26" ht="31.2" x14ac:dyDescent="0.3">
      <c r="B178" s="42" t="s">
        <v>163</v>
      </c>
      <c r="C178" s="19">
        <f t="shared" ref="C178:F178" si="44">SUM(C166:C177)</f>
        <v>54793.234838888158</v>
      </c>
      <c r="D178" s="19">
        <f t="shared" si="44"/>
        <v>40209.210043238076</v>
      </c>
      <c r="E178" s="19">
        <f t="shared" si="44"/>
        <v>41108.00327663614</v>
      </c>
      <c r="F178" s="19">
        <f t="shared" si="44"/>
        <v>57210.551672879301</v>
      </c>
      <c r="G178" s="19">
        <f t="shared" ref="G178:G179" si="45">SUM(C178:F178)</f>
        <v>193320.99983164167</v>
      </c>
      <c r="I178" s="109"/>
      <c r="L178" s="91"/>
    </row>
    <row r="179" spans="1:26" ht="31.2" x14ac:dyDescent="0.3">
      <c r="B179" s="42" t="s">
        <v>164</v>
      </c>
      <c r="C179" s="19">
        <f t="shared" ref="C179:F179" si="46">C164-C178</f>
        <v>-4549.3638388881591</v>
      </c>
      <c r="D179" s="19">
        <f t="shared" si="46"/>
        <v>7610.2251178737642</v>
      </c>
      <c r="E179" s="19">
        <f t="shared" si="46"/>
        <v>-5483.921076636143</v>
      </c>
      <c r="F179" s="19">
        <f t="shared" si="46"/>
        <v>-22714.040464183643</v>
      </c>
      <c r="G179" s="19">
        <f t="shared" si="45"/>
        <v>-25137.100261834181</v>
      </c>
      <c r="L179" s="91"/>
    </row>
    <row r="180" spans="1:26" ht="15.75" customHeight="1" x14ac:dyDescent="0.3">
      <c r="B180" s="42" t="s">
        <v>165</v>
      </c>
      <c r="C180" s="158">
        <v>20000</v>
      </c>
      <c r="D180" s="158"/>
      <c r="E180" s="158"/>
      <c r="F180" s="158"/>
      <c r="G180" s="151" t="s">
        <v>103</v>
      </c>
      <c r="J180" s="91" t="s">
        <v>166</v>
      </c>
      <c r="L180" s="91"/>
    </row>
    <row r="181" spans="1:26" ht="15.6" x14ac:dyDescent="0.3">
      <c r="B181" s="42" t="s">
        <v>167</v>
      </c>
      <c r="C181" s="152"/>
      <c r="D181" s="152"/>
      <c r="E181" s="152"/>
      <c r="F181" s="152"/>
      <c r="G181" s="152"/>
      <c r="L181" s="91"/>
    </row>
    <row r="182" spans="1:26" ht="31.2" x14ac:dyDescent="0.3">
      <c r="B182" s="42" t="s">
        <v>168</v>
      </c>
      <c r="C182" s="16">
        <v>0</v>
      </c>
      <c r="D182" s="19">
        <f>D179-D183-D185</f>
        <v>1110.2251178737642</v>
      </c>
      <c r="E182" s="16" t="s">
        <v>103</v>
      </c>
      <c r="F182" s="16" t="s">
        <v>103</v>
      </c>
      <c r="G182" s="16" t="s">
        <v>103</v>
      </c>
      <c r="J182" s="15" t="s">
        <v>64</v>
      </c>
      <c r="K182" s="14">
        <v>4275</v>
      </c>
      <c r="L182" s="91"/>
    </row>
    <row r="183" spans="1:26" ht="31.2" x14ac:dyDescent="0.3">
      <c r="B183" s="42" t="s">
        <v>169</v>
      </c>
      <c r="C183" s="16">
        <v>0</v>
      </c>
      <c r="D183" s="16">
        <f>K198/100*C180</f>
        <v>5000</v>
      </c>
      <c r="E183" s="16" t="s">
        <v>103</v>
      </c>
      <c r="F183" s="16" t="s">
        <v>103</v>
      </c>
      <c r="G183" s="16" t="s">
        <v>103</v>
      </c>
      <c r="L183" s="91"/>
    </row>
    <row r="184" spans="1:26" ht="46.8" x14ac:dyDescent="0.3">
      <c r="B184" s="42" t="s">
        <v>170</v>
      </c>
      <c r="C184" s="19">
        <f t="shared" ref="C184:D184" si="47">C179+C180-C182-C183</f>
        <v>15450.636161111841</v>
      </c>
      <c r="D184" s="19">
        <f t="shared" si="47"/>
        <v>1500</v>
      </c>
      <c r="E184" s="16"/>
      <c r="F184" s="16"/>
      <c r="G184" s="16"/>
      <c r="J184" s="15" t="s">
        <v>68</v>
      </c>
      <c r="K184" s="14">
        <v>12</v>
      </c>
      <c r="L184" s="91" t="s">
        <v>171</v>
      </c>
    </row>
    <row r="185" spans="1:26" ht="31.2" x14ac:dyDescent="0.3">
      <c r="B185" s="42" t="s">
        <v>172</v>
      </c>
      <c r="C185" s="16">
        <f>K195</f>
        <v>1500</v>
      </c>
      <c r="D185" s="16">
        <f>K195</f>
        <v>1500</v>
      </c>
      <c r="E185" s="16">
        <f>K195</f>
        <v>1500</v>
      </c>
      <c r="F185" s="16">
        <f>K195</f>
        <v>1500</v>
      </c>
      <c r="G185" s="16"/>
      <c r="L185" s="91"/>
    </row>
    <row r="186" spans="1:26" ht="15.75" customHeight="1" x14ac:dyDescent="0.3">
      <c r="B186" s="99"/>
      <c r="J186" s="91" t="s">
        <v>173</v>
      </c>
      <c r="L186" s="91"/>
    </row>
    <row r="187" spans="1:26" ht="15.75" customHeight="1" x14ac:dyDescent="0.3">
      <c r="B187" s="99"/>
      <c r="C187" s="110"/>
      <c r="J187" s="91"/>
      <c r="K187" s="91"/>
      <c r="L187" s="91"/>
    </row>
    <row r="188" spans="1:26" ht="15.75" customHeight="1" x14ac:dyDescent="0.3">
      <c r="B188" s="20"/>
      <c r="C188" s="36"/>
      <c r="D188" s="36"/>
      <c r="E188" s="36"/>
      <c r="F188" s="36"/>
      <c r="G188" s="36"/>
      <c r="J188" s="5" t="s">
        <v>22</v>
      </c>
      <c r="L188" s="91"/>
    </row>
    <row r="189" spans="1:26" ht="15.75" customHeight="1" x14ac:dyDescent="0.3">
      <c r="B189" s="99"/>
      <c r="J189" s="7" t="s">
        <v>18</v>
      </c>
      <c r="K189" s="8">
        <v>500</v>
      </c>
      <c r="L189" s="91"/>
    </row>
    <row r="190" spans="1:26" ht="15.75" customHeight="1" x14ac:dyDescent="0.3">
      <c r="B190" s="99"/>
      <c r="J190" s="7" t="s">
        <v>16</v>
      </c>
      <c r="K190" s="8">
        <v>11200</v>
      </c>
      <c r="L190" s="91"/>
    </row>
    <row r="191" spans="1:26" ht="15.75" customHeight="1" x14ac:dyDescent="0.3">
      <c r="B191" s="99"/>
      <c r="J191" s="7" t="s">
        <v>24</v>
      </c>
      <c r="K191" s="8">
        <v>2184</v>
      </c>
      <c r="L191" s="91"/>
    </row>
    <row r="192" spans="1:26" ht="15.75" customHeight="1" x14ac:dyDescent="0.3">
      <c r="B192" s="99"/>
      <c r="J192" s="7" t="s">
        <v>21</v>
      </c>
      <c r="K192" s="8">
        <v>1820</v>
      </c>
      <c r="L192" s="91"/>
    </row>
    <row r="193" spans="2:12" ht="15.75" customHeight="1" x14ac:dyDescent="0.3">
      <c r="B193" s="99"/>
      <c r="J193" s="11" t="s">
        <v>27</v>
      </c>
      <c r="K193" s="91">
        <f>SUM(K189:K192)</f>
        <v>15704</v>
      </c>
      <c r="L193" s="91"/>
    </row>
    <row r="194" spans="2:12" ht="15.75" customHeight="1" x14ac:dyDescent="0.3">
      <c r="B194" s="99"/>
      <c r="J194" s="91"/>
      <c r="K194" s="91"/>
      <c r="L194" s="91"/>
    </row>
    <row r="195" spans="2:12" ht="15.75" customHeight="1" x14ac:dyDescent="0.3">
      <c r="B195" s="99"/>
      <c r="J195" s="15" t="s">
        <v>63</v>
      </c>
      <c r="K195" s="14">
        <v>1500</v>
      </c>
      <c r="L195" s="91"/>
    </row>
    <row r="196" spans="2:12" ht="15.75" customHeight="1" x14ac:dyDescent="0.3">
      <c r="B196" s="99"/>
      <c r="L196" s="91"/>
    </row>
    <row r="197" spans="2:12" ht="15.75" customHeight="1" x14ac:dyDescent="0.3">
      <c r="B197" s="99"/>
      <c r="J197" s="15" t="s">
        <v>68</v>
      </c>
      <c r="K197" s="14">
        <v>12</v>
      </c>
      <c r="L197" s="91"/>
    </row>
    <row r="198" spans="2:12" ht="15.75" customHeight="1" x14ac:dyDescent="0.3">
      <c r="B198" s="99"/>
      <c r="J198" s="15" t="s">
        <v>70</v>
      </c>
      <c r="K198" s="14">
        <v>25</v>
      </c>
      <c r="L198" s="91"/>
    </row>
    <row r="199" spans="2:12" ht="15.75" customHeight="1" x14ac:dyDescent="0.3">
      <c r="B199" s="99"/>
      <c r="L199" s="91"/>
    </row>
    <row r="200" spans="2:12" ht="15.75" customHeight="1" x14ac:dyDescent="0.3">
      <c r="B200" s="99"/>
      <c r="L200" s="91"/>
    </row>
    <row r="201" spans="2:12" ht="15.75" customHeight="1" x14ac:dyDescent="0.3">
      <c r="B201" s="99"/>
      <c r="L201" s="91"/>
    </row>
    <row r="202" spans="2:12" ht="15.75" customHeight="1" x14ac:dyDescent="0.3">
      <c r="B202" s="99"/>
      <c r="L202" s="91"/>
    </row>
    <row r="203" spans="2:12" ht="15.75" customHeight="1" x14ac:dyDescent="0.3">
      <c r="B203" s="99"/>
      <c r="L203" s="91"/>
    </row>
    <row r="204" spans="2:12" ht="15.75" customHeight="1" x14ac:dyDescent="0.3">
      <c r="B204" s="99"/>
      <c r="L204" s="91"/>
    </row>
    <row r="205" spans="2:12" ht="15.75" customHeight="1" x14ac:dyDescent="0.3">
      <c r="B205" s="99"/>
      <c r="L205" s="91"/>
    </row>
    <row r="206" spans="2:12" ht="15.75" customHeight="1" x14ac:dyDescent="0.3">
      <c r="B206" s="99"/>
      <c r="L206" s="91"/>
    </row>
    <row r="207" spans="2:12" ht="15.75" customHeight="1" x14ac:dyDescent="0.3">
      <c r="B207" s="99"/>
      <c r="L207" s="91"/>
    </row>
    <row r="208" spans="2:12" ht="15.75" customHeight="1" x14ac:dyDescent="0.3">
      <c r="B208" s="99"/>
      <c r="L208" s="91"/>
    </row>
    <row r="209" spans="2:12" ht="15.75" customHeight="1" x14ac:dyDescent="0.3">
      <c r="B209" s="99"/>
      <c r="L209" s="91"/>
    </row>
    <row r="210" spans="2:12" ht="15.75" customHeight="1" x14ac:dyDescent="0.3">
      <c r="B210" s="99"/>
      <c r="L210" s="91"/>
    </row>
    <row r="211" spans="2:12" ht="15.75" customHeight="1" x14ac:dyDescent="0.3">
      <c r="B211" s="99"/>
      <c r="L211" s="91"/>
    </row>
    <row r="212" spans="2:12" ht="15.75" customHeight="1" x14ac:dyDescent="0.3">
      <c r="B212" s="99"/>
      <c r="L212" s="91"/>
    </row>
    <row r="213" spans="2:12" ht="15.75" customHeight="1" x14ac:dyDescent="0.3">
      <c r="B213" s="99"/>
      <c r="L213" s="91"/>
    </row>
    <row r="214" spans="2:12" ht="15.75" customHeight="1" x14ac:dyDescent="0.3">
      <c r="B214" s="99"/>
      <c r="L214" s="91"/>
    </row>
    <row r="215" spans="2:12" ht="15.75" customHeight="1" x14ac:dyDescent="0.3">
      <c r="B215" s="99"/>
      <c r="L215" s="91"/>
    </row>
    <row r="216" spans="2:12" ht="15.75" customHeight="1" x14ac:dyDescent="0.3">
      <c r="B216" s="99"/>
      <c r="L216" s="91"/>
    </row>
    <row r="217" spans="2:12" ht="15.75" customHeight="1" x14ac:dyDescent="0.3">
      <c r="B217" s="99"/>
      <c r="L217" s="91"/>
    </row>
    <row r="218" spans="2:12" ht="15.75" customHeight="1" x14ac:dyDescent="0.3">
      <c r="B218" s="99"/>
      <c r="L218" s="91"/>
    </row>
    <row r="219" spans="2:12" ht="15.75" customHeight="1" x14ac:dyDescent="0.3">
      <c r="B219" s="99"/>
      <c r="L219" s="91"/>
    </row>
    <row r="220" spans="2:12" ht="15.75" customHeight="1" x14ac:dyDescent="0.3">
      <c r="B220" s="99"/>
      <c r="L220" s="91"/>
    </row>
    <row r="221" spans="2:12" ht="15.75" customHeight="1" x14ac:dyDescent="0.3">
      <c r="B221" s="99"/>
      <c r="L221" s="91"/>
    </row>
    <row r="222" spans="2:12" ht="15.75" customHeight="1" x14ac:dyDescent="0.3">
      <c r="B222" s="99"/>
      <c r="L222" s="91"/>
    </row>
    <row r="223" spans="2:12" ht="15.75" customHeight="1" x14ac:dyDescent="0.3">
      <c r="B223" s="99"/>
      <c r="L223" s="91"/>
    </row>
    <row r="224" spans="2:12" ht="15.75" customHeight="1" x14ac:dyDescent="0.3">
      <c r="B224" s="99"/>
      <c r="L224" s="91"/>
    </row>
    <row r="225" spans="2:12" ht="15.75" customHeight="1" x14ac:dyDescent="0.3">
      <c r="B225" s="99"/>
      <c r="L225" s="91"/>
    </row>
    <row r="226" spans="2:12" ht="15.75" customHeight="1" x14ac:dyDescent="0.3">
      <c r="B226" s="99"/>
      <c r="L226" s="91"/>
    </row>
    <row r="227" spans="2:12" ht="15.75" customHeight="1" x14ac:dyDescent="0.3">
      <c r="B227" s="99"/>
      <c r="L227" s="91"/>
    </row>
    <row r="228" spans="2:12" ht="15.75" customHeight="1" x14ac:dyDescent="0.3">
      <c r="B228" s="99"/>
      <c r="L228" s="91"/>
    </row>
    <row r="229" spans="2:12" ht="15.75" customHeight="1" x14ac:dyDescent="0.3">
      <c r="B229" s="99"/>
      <c r="L229" s="91"/>
    </row>
    <row r="230" spans="2:12" ht="15.75" customHeight="1" x14ac:dyDescent="0.3">
      <c r="B230" s="99"/>
      <c r="L230" s="91"/>
    </row>
    <row r="231" spans="2:12" ht="15.75" customHeight="1" x14ac:dyDescent="0.3">
      <c r="B231" s="99"/>
      <c r="L231" s="91"/>
    </row>
    <row r="232" spans="2:12" ht="15.75" customHeight="1" x14ac:dyDescent="0.3">
      <c r="B232" s="99"/>
      <c r="L232" s="91"/>
    </row>
    <row r="233" spans="2:12" ht="15.75" customHeight="1" x14ac:dyDescent="0.3">
      <c r="B233" s="99"/>
      <c r="L233" s="91"/>
    </row>
    <row r="234" spans="2:12" ht="15.75" customHeight="1" x14ac:dyDescent="0.3">
      <c r="B234" s="99"/>
      <c r="L234" s="91"/>
    </row>
    <row r="235" spans="2:12" ht="15.75" customHeight="1" x14ac:dyDescent="0.3">
      <c r="B235" s="99"/>
      <c r="L235" s="91"/>
    </row>
    <row r="236" spans="2:12" ht="15.75" customHeight="1" x14ac:dyDescent="0.3">
      <c r="B236" s="99"/>
      <c r="L236" s="91"/>
    </row>
    <row r="237" spans="2:12" ht="15.75" customHeight="1" x14ac:dyDescent="0.3">
      <c r="B237" s="99"/>
      <c r="L237" s="91"/>
    </row>
    <row r="238" spans="2:12" ht="15.75" customHeight="1" x14ac:dyDescent="0.3">
      <c r="B238" s="99"/>
      <c r="L238" s="91"/>
    </row>
    <row r="239" spans="2:12" ht="15.75" customHeight="1" x14ac:dyDescent="0.3">
      <c r="B239" s="99"/>
      <c r="L239" s="91"/>
    </row>
    <row r="240" spans="2:12" ht="15.75" customHeight="1" x14ac:dyDescent="0.3">
      <c r="B240" s="99"/>
      <c r="L240" s="91"/>
    </row>
    <row r="241" spans="2:12" ht="15.75" customHeight="1" x14ac:dyDescent="0.3">
      <c r="B241" s="99"/>
      <c r="L241" s="91"/>
    </row>
    <row r="242" spans="2:12" ht="15.75" customHeight="1" x14ac:dyDescent="0.3">
      <c r="B242" s="99"/>
      <c r="L242" s="91"/>
    </row>
    <row r="243" spans="2:12" ht="15.75" customHeight="1" x14ac:dyDescent="0.3">
      <c r="B243" s="99"/>
      <c r="L243" s="91"/>
    </row>
    <row r="244" spans="2:12" ht="15.75" customHeight="1" x14ac:dyDescent="0.3">
      <c r="B244" s="99"/>
      <c r="L244" s="91"/>
    </row>
    <row r="245" spans="2:12" ht="15.75" customHeight="1" x14ac:dyDescent="0.3">
      <c r="B245" s="99"/>
      <c r="L245" s="91"/>
    </row>
    <row r="246" spans="2:12" ht="15.75" customHeight="1" x14ac:dyDescent="0.3">
      <c r="B246" s="99"/>
      <c r="L246" s="91"/>
    </row>
    <row r="247" spans="2:12" ht="15.75" customHeight="1" x14ac:dyDescent="0.3">
      <c r="B247" s="99"/>
      <c r="L247" s="91"/>
    </row>
    <row r="248" spans="2:12" ht="15.75" customHeight="1" x14ac:dyDescent="0.3">
      <c r="B248" s="99"/>
      <c r="L248" s="91"/>
    </row>
    <row r="249" spans="2:12" ht="15.75" customHeight="1" x14ac:dyDescent="0.3">
      <c r="B249" s="99"/>
      <c r="L249" s="91"/>
    </row>
    <row r="250" spans="2:12" ht="15.75" customHeight="1" x14ac:dyDescent="0.3">
      <c r="B250" s="99"/>
      <c r="L250" s="91"/>
    </row>
    <row r="251" spans="2:12" ht="15.75" customHeight="1" x14ac:dyDescent="0.3">
      <c r="B251" s="99"/>
      <c r="L251" s="91"/>
    </row>
    <row r="252" spans="2:12" ht="15.75" customHeight="1" x14ac:dyDescent="0.3">
      <c r="B252" s="99"/>
      <c r="L252" s="91"/>
    </row>
    <row r="253" spans="2:12" ht="15.75" customHeight="1" x14ac:dyDescent="0.3">
      <c r="B253" s="99"/>
      <c r="L253" s="91"/>
    </row>
    <row r="254" spans="2:12" ht="15.75" customHeight="1" x14ac:dyDescent="0.3">
      <c r="B254" s="99"/>
      <c r="L254" s="91"/>
    </row>
    <row r="255" spans="2:12" ht="15.75" customHeight="1" x14ac:dyDescent="0.3">
      <c r="B255" s="99"/>
      <c r="L255" s="91"/>
    </row>
    <row r="256" spans="2:12" ht="15.75" customHeight="1" x14ac:dyDescent="0.3">
      <c r="B256" s="99"/>
      <c r="L256" s="91"/>
    </row>
    <row r="257" spans="2:12" ht="15.75" customHeight="1" x14ac:dyDescent="0.3">
      <c r="B257" s="99"/>
      <c r="L257" s="91"/>
    </row>
    <row r="258" spans="2:12" ht="15.75" customHeight="1" x14ac:dyDescent="0.3">
      <c r="B258" s="99"/>
      <c r="L258" s="91"/>
    </row>
    <row r="259" spans="2:12" ht="15.75" customHeight="1" x14ac:dyDescent="0.3">
      <c r="B259" s="99"/>
      <c r="L259" s="91"/>
    </row>
    <row r="260" spans="2:12" ht="15.75" customHeight="1" x14ac:dyDescent="0.3">
      <c r="B260" s="99"/>
      <c r="L260" s="91"/>
    </row>
    <row r="261" spans="2:12" ht="15.75" customHeight="1" x14ac:dyDescent="0.3">
      <c r="B261" s="99"/>
      <c r="L261" s="91"/>
    </row>
    <row r="262" spans="2:12" ht="15.75" customHeight="1" x14ac:dyDescent="0.3">
      <c r="B262" s="99"/>
      <c r="L262" s="91"/>
    </row>
    <row r="263" spans="2:12" ht="15.75" customHeight="1" x14ac:dyDescent="0.3">
      <c r="B263" s="99"/>
      <c r="L263" s="91"/>
    </row>
    <row r="264" spans="2:12" ht="15.75" customHeight="1" x14ac:dyDescent="0.3">
      <c r="B264" s="99"/>
      <c r="L264" s="91"/>
    </row>
    <row r="265" spans="2:12" ht="15.75" customHeight="1" x14ac:dyDescent="0.3">
      <c r="B265" s="99"/>
      <c r="L265" s="91"/>
    </row>
    <row r="266" spans="2:12" ht="15.75" customHeight="1" x14ac:dyDescent="0.3">
      <c r="B266" s="99"/>
      <c r="L266" s="91"/>
    </row>
    <row r="267" spans="2:12" ht="15.75" customHeight="1" x14ac:dyDescent="0.3">
      <c r="B267" s="99"/>
      <c r="L267" s="91"/>
    </row>
    <row r="268" spans="2:12" ht="15.75" customHeight="1" x14ac:dyDescent="0.3">
      <c r="B268" s="99"/>
      <c r="L268" s="91"/>
    </row>
    <row r="269" spans="2:12" ht="15.75" customHeight="1" x14ac:dyDescent="0.3">
      <c r="B269" s="99"/>
      <c r="L269" s="91"/>
    </row>
    <row r="270" spans="2:12" ht="15.75" customHeight="1" x14ac:dyDescent="0.3">
      <c r="B270" s="99"/>
      <c r="L270" s="91"/>
    </row>
    <row r="271" spans="2:12" ht="15.75" customHeight="1" x14ac:dyDescent="0.3">
      <c r="B271" s="99"/>
      <c r="L271" s="91"/>
    </row>
    <row r="272" spans="2:12" ht="15.75" customHeight="1" x14ac:dyDescent="0.3">
      <c r="B272" s="99"/>
      <c r="L272" s="91"/>
    </row>
    <row r="273" spans="2:12" ht="15.75" customHeight="1" x14ac:dyDescent="0.3">
      <c r="B273" s="99"/>
      <c r="L273" s="91"/>
    </row>
    <row r="274" spans="2:12" ht="15.75" customHeight="1" x14ac:dyDescent="0.3">
      <c r="B274" s="99"/>
      <c r="L274" s="91"/>
    </row>
    <row r="275" spans="2:12" ht="15.75" customHeight="1" x14ac:dyDescent="0.3">
      <c r="B275" s="99"/>
      <c r="L275" s="91"/>
    </row>
    <row r="276" spans="2:12" ht="15.75" customHeight="1" x14ac:dyDescent="0.3">
      <c r="B276" s="99"/>
      <c r="L276" s="91"/>
    </row>
    <row r="277" spans="2:12" ht="15.75" customHeight="1" x14ac:dyDescent="0.3">
      <c r="B277" s="99"/>
      <c r="L277" s="91"/>
    </row>
    <row r="278" spans="2:12" ht="15.75" customHeight="1" x14ac:dyDescent="0.3">
      <c r="B278" s="99"/>
      <c r="L278" s="91"/>
    </row>
    <row r="279" spans="2:12" ht="15.75" customHeight="1" x14ac:dyDescent="0.3">
      <c r="B279" s="99"/>
      <c r="L279" s="91"/>
    </row>
    <row r="280" spans="2:12" ht="15.75" customHeight="1" x14ac:dyDescent="0.3">
      <c r="B280" s="99"/>
      <c r="L280" s="91"/>
    </row>
    <row r="281" spans="2:12" ht="15.75" customHeight="1" x14ac:dyDescent="0.3">
      <c r="B281" s="99"/>
      <c r="L281" s="91"/>
    </row>
    <row r="282" spans="2:12" ht="15.75" customHeight="1" x14ac:dyDescent="0.3">
      <c r="B282" s="99"/>
      <c r="L282" s="91"/>
    </row>
    <row r="283" spans="2:12" ht="15.75" customHeight="1" x14ac:dyDescent="0.3">
      <c r="B283" s="99"/>
      <c r="L283" s="91"/>
    </row>
    <row r="284" spans="2:12" ht="15.75" customHeight="1" x14ac:dyDescent="0.3">
      <c r="B284" s="99"/>
      <c r="L284" s="91"/>
    </row>
    <row r="285" spans="2:12" ht="15.75" customHeight="1" x14ac:dyDescent="0.3">
      <c r="B285" s="99"/>
      <c r="L285" s="91"/>
    </row>
    <row r="286" spans="2:12" ht="15.75" customHeight="1" x14ac:dyDescent="0.3">
      <c r="B286" s="99"/>
      <c r="L286" s="91"/>
    </row>
    <row r="287" spans="2:12" ht="15.75" customHeight="1" x14ac:dyDescent="0.3">
      <c r="B287" s="99"/>
      <c r="L287" s="91"/>
    </row>
    <row r="288" spans="2:12" ht="15.75" customHeight="1" x14ac:dyDescent="0.3">
      <c r="B288" s="99"/>
      <c r="L288" s="91"/>
    </row>
    <row r="289" spans="2:12" ht="15.75" customHeight="1" x14ac:dyDescent="0.3">
      <c r="B289" s="99"/>
      <c r="L289" s="91"/>
    </row>
    <row r="290" spans="2:12" ht="15.75" customHeight="1" x14ac:dyDescent="0.3">
      <c r="B290" s="99"/>
      <c r="L290" s="91"/>
    </row>
    <row r="291" spans="2:12" ht="15.75" customHeight="1" x14ac:dyDescent="0.3">
      <c r="B291" s="99"/>
      <c r="L291" s="91"/>
    </row>
    <row r="292" spans="2:12" ht="15.75" customHeight="1" x14ac:dyDescent="0.3">
      <c r="B292" s="99"/>
      <c r="L292" s="91"/>
    </row>
    <row r="293" spans="2:12" ht="15.75" customHeight="1" x14ac:dyDescent="0.3">
      <c r="B293" s="99"/>
      <c r="L293" s="91"/>
    </row>
    <row r="294" spans="2:12" ht="15.75" customHeight="1" x14ac:dyDescent="0.3">
      <c r="B294" s="99"/>
      <c r="L294" s="91"/>
    </row>
    <row r="295" spans="2:12" ht="15.75" customHeight="1" x14ac:dyDescent="0.3">
      <c r="B295" s="99"/>
      <c r="L295" s="91"/>
    </row>
    <row r="296" spans="2:12" ht="15.75" customHeight="1" x14ac:dyDescent="0.3">
      <c r="B296" s="99"/>
      <c r="L296" s="91"/>
    </row>
    <row r="297" spans="2:12" ht="15.75" customHeight="1" x14ac:dyDescent="0.3">
      <c r="B297" s="99"/>
      <c r="L297" s="91"/>
    </row>
    <row r="298" spans="2:12" ht="15.75" customHeight="1" x14ac:dyDescent="0.3">
      <c r="B298" s="99"/>
      <c r="L298" s="91"/>
    </row>
    <row r="299" spans="2:12" ht="15.75" customHeight="1" x14ac:dyDescent="0.3">
      <c r="B299" s="99"/>
      <c r="L299" s="91"/>
    </row>
    <row r="300" spans="2:12" ht="15.75" customHeight="1" x14ac:dyDescent="0.3">
      <c r="B300" s="99"/>
      <c r="L300" s="91"/>
    </row>
    <row r="301" spans="2:12" ht="15.75" customHeight="1" x14ac:dyDescent="0.3">
      <c r="B301" s="99"/>
      <c r="L301" s="91"/>
    </row>
    <row r="302" spans="2:12" ht="15.75" customHeight="1" x14ac:dyDescent="0.3">
      <c r="B302" s="99"/>
      <c r="L302" s="91"/>
    </row>
    <row r="303" spans="2:12" ht="15.75" customHeight="1" x14ac:dyDescent="0.3">
      <c r="B303" s="99"/>
      <c r="L303" s="91"/>
    </row>
    <row r="304" spans="2:12" ht="15.75" customHeight="1" x14ac:dyDescent="0.3">
      <c r="B304" s="99"/>
      <c r="L304" s="91"/>
    </row>
    <row r="305" spans="2:12" ht="15.75" customHeight="1" x14ac:dyDescent="0.3">
      <c r="B305" s="99"/>
      <c r="L305" s="91"/>
    </row>
    <row r="306" spans="2:12" ht="15.75" customHeight="1" x14ac:dyDescent="0.3">
      <c r="B306" s="99"/>
      <c r="L306" s="91"/>
    </row>
    <row r="307" spans="2:12" ht="15.75" customHeight="1" x14ac:dyDescent="0.3">
      <c r="B307" s="99"/>
      <c r="L307" s="91"/>
    </row>
    <row r="308" spans="2:12" ht="15.75" customHeight="1" x14ac:dyDescent="0.3">
      <c r="B308" s="99"/>
      <c r="L308" s="91"/>
    </row>
    <row r="309" spans="2:12" ht="15.75" customHeight="1" x14ac:dyDescent="0.3">
      <c r="B309" s="99"/>
      <c r="L309" s="91"/>
    </row>
    <row r="310" spans="2:12" ht="15.75" customHeight="1" x14ac:dyDescent="0.3">
      <c r="B310" s="99"/>
      <c r="L310" s="91"/>
    </row>
    <row r="311" spans="2:12" ht="15.75" customHeight="1" x14ac:dyDescent="0.3">
      <c r="B311" s="99"/>
      <c r="L311" s="91"/>
    </row>
    <row r="312" spans="2:12" ht="15.75" customHeight="1" x14ac:dyDescent="0.3">
      <c r="B312" s="99"/>
      <c r="L312" s="91"/>
    </row>
    <row r="313" spans="2:12" ht="15.75" customHeight="1" x14ac:dyDescent="0.3">
      <c r="B313" s="99"/>
      <c r="L313" s="91"/>
    </row>
    <row r="314" spans="2:12" ht="15.75" customHeight="1" x14ac:dyDescent="0.3">
      <c r="B314" s="99"/>
      <c r="L314" s="91"/>
    </row>
    <row r="315" spans="2:12" ht="15.75" customHeight="1" x14ac:dyDescent="0.3">
      <c r="B315" s="99"/>
      <c r="L315" s="91"/>
    </row>
    <row r="316" spans="2:12" ht="15.75" customHeight="1" x14ac:dyDescent="0.3">
      <c r="B316" s="99"/>
      <c r="L316" s="91"/>
    </row>
    <row r="317" spans="2:12" ht="15.75" customHeight="1" x14ac:dyDescent="0.3">
      <c r="B317" s="99"/>
      <c r="L317" s="91"/>
    </row>
    <row r="318" spans="2:12" ht="15.75" customHeight="1" x14ac:dyDescent="0.3">
      <c r="B318" s="99"/>
      <c r="L318" s="91"/>
    </row>
    <row r="319" spans="2:12" ht="15.75" customHeight="1" x14ac:dyDescent="0.3">
      <c r="B319" s="99"/>
      <c r="L319" s="91"/>
    </row>
    <row r="320" spans="2:12" ht="15.75" customHeight="1" x14ac:dyDescent="0.3">
      <c r="B320" s="99"/>
      <c r="L320" s="91"/>
    </row>
    <row r="321" spans="2:12" ht="15.75" customHeight="1" x14ac:dyDescent="0.3">
      <c r="B321" s="99"/>
      <c r="L321" s="91"/>
    </row>
    <row r="322" spans="2:12" ht="15.75" customHeight="1" x14ac:dyDescent="0.3">
      <c r="B322" s="99"/>
      <c r="L322" s="91"/>
    </row>
    <row r="323" spans="2:12" ht="15.75" customHeight="1" x14ac:dyDescent="0.3">
      <c r="B323" s="99"/>
      <c r="L323" s="91"/>
    </row>
    <row r="324" spans="2:12" ht="15.75" customHeight="1" x14ac:dyDescent="0.3">
      <c r="B324" s="99"/>
      <c r="L324" s="91"/>
    </row>
    <row r="325" spans="2:12" ht="15.75" customHeight="1" x14ac:dyDescent="0.3">
      <c r="B325" s="99"/>
      <c r="L325" s="91"/>
    </row>
    <row r="326" spans="2:12" ht="15.75" customHeight="1" x14ac:dyDescent="0.3">
      <c r="B326" s="99"/>
      <c r="L326" s="91"/>
    </row>
    <row r="327" spans="2:12" ht="15.75" customHeight="1" x14ac:dyDescent="0.3">
      <c r="B327" s="99"/>
      <c r="L327" s="91"/>
    </row>
    <row r="328" spans="2:12" ht="15.75" customHeight="1" x14ac:dyDescent="0.3">
      <c r="B328" s="99"/>
      <c r="L328" s="91"/>
    </row>
    <row r="329" spans="2:12" ht="15.75" customHeight="1" x14ac:dyDescent="0.3">
      <c r="B329" s="99"/>
      <c r="L329" s="91"/>
    </row>
    <row r="330" spans="2:12" ht="15.75" customHeight="1" x14ac:dyDescent="0.3">
      <c r="B330" s="99"/>
      <c r="L330" s="91"/>
    </row>
    <row r="331" spans="2:12" ht="15.75" customHeight="1" x14ac:dyDescent="0.3">
      <c r="B331" s="99"/>
      <c r="L331" s="91"/>
    </row>
    <row r="332" spans="2:12" ht="15.75" customHeight="1" x14ac:dyDescent="0.3">
      <c r="B332" s="99"/>
      <c r="L332" s="91"/>
    </row>
    <row r="333" spans="2:12" ht="15.75" customHeight="1" x14ac:dyDescent="0.3">
      <c r="B333" s="99"/>
      <c r="L333" s="91"/>
    </row>
    <row r="334" spans="2:12" ht="15.75" customHeight="1" x14ac:dyDescent="0.3">
      <c r="B334" s="99"/>
      <c r="L334" s="91"/>
    </row>
    <row r="335" spans="2:12" ht="15.75" customHeight="1" x14ac:dyDescent="0.3">
      <c r="B335" s="99"/>
      <c r="L335" s="91"/>
    </row>
    <row r="336" spans="2:12" ht="15.75" customHeight="1" x14ac:dyDescent="0.3">
      <c r="B336" s="99"/>
      <c r="L336" s="91"/>
    </row>
    <row r="337" spans="2:12" ht="15.75" customHeight="1" x14ac:dyDescent="0.3">
      <c r="B337" s="99"/>
      <c r="L337" s="91"/>
    </row>
    <row r="338" spans="2:12" ht="15.75" customHeight="1" x14ac:dyDescent="0.3">
      <c r="B338" s="99"/>
      <c r="L338" s="91"/>
    </row>
    <row r="339" spans="2:12" ht="15.75" customHeight="1" x14ac:dyDescent="0.3">
      <c r="B339" s="99"/>
      <c r="L339" s="91"/>
    </row>
    <row r="340" spans="2:12" ht="15.75" customHeight="1" x14ac:dyDescent="0.3">
      <c r="B340" s="99"/>
      <c r="L340" s="91"/>
    </row>
    <row r="341" spans="2:12" ht="15.75" customHeight="1" x14ac:dyDescent="0.3">
      <c r="B341" s="99"/>
      <c r="L341" s="91"/>
    </row>
    <row r="342" spans="2:12" ht="15.75" customHeight="1" x14ac:dyDescent="0.3">
      <c r="B342" s="99"/>
      <c r="L342" s="91"/>
    </row>
    <row r="343" spans="2:12" ht="15.75" customHeight="1" x14ac:dyDescent="0.3">
      <c r="B343" s="99"/>
      <c r="L343" s="91"/>
    </row>
    <row r="344" spans="2:12" ht="15.75" customHeight="1" x14ac:dyDescent="0.3">
      <c r="B344" s="99"/>
      <c r="L344" s="91"/>
    </row>
    <row r="345" spans="2:12" ht="15.75" customHeight="1" x14ac:dyDescent="0.3">
      <c r="B345" s="99"/>
      <c r="L345" s="91"/>
    </row>
    <row r="346" spans="2:12" ht="15.75" customHeight="1" x14ac:dyDescent="0.3">
      <c r="B346" s="99"/>
      <c r="L346" s="91"/>
    </row>
    <row r="347" spans="2:12" ht="15.75" customHeight="1" x14ac:dyDescent="0.3">
      <c r="B347" s="99"/>
      <c r="L347" s="91"/>
    </row>
    <row r="348" spans="2:12" ht="15.75" customHeight="1" x14ac:dyDescent="0.3">
      <c r="B348" s="99"/>
      <c r="L348" s="91"/>
    </row>
    <row r="349" spans="2:12" ht="15.75" customHeight="1" x14ac:dyDescent="0.3">
      <c r="B349" s="99"/>
      <c r="L349" s="91"/>
    </row>
    <row r="350" spans="2:12" ht="15.75" customHeight="1" x14ac:dyDescent="0.3">
      <c r="B350" s="99"/>
      <c r="L350" s="91"/>
    </row>
    <row r="351" spans="2:12" ht="15.75" customHeight="1" x14ac:dyDescent="0.3">
      <c r="B351" s="99"/>
      <c r="L351" s="91"/>
    </row>
    <row r="352" spans="2:12" ht="15.75" customHeight="1" x14ac:dyDescent="0.3">
      <c r="B352" s="99"/>
      <c r="L352" s="91"/>
    </row>
    <row r="353" spans="2:12" ht="15.75" customHeight="1" x14ac:dyDescent="0.3">
      <c r="B353" s="99"/>
      <c r="L353" s="91"/>
    </row>
    <row r="354" spans="2:12" ht="15.75" customHeight="1" x14ac:dyDescent="0.3">
      <c r="B354" s="99"/>
      <c r="L354" s="91"/>
    </row>
    <row r="355" spans="2:12" ht="15.75" customHeight="1" x14ac:dyDescent="0.3">
      <c r="B355" s="99"/>
      <c r="L355" s="91"/>
    </row>
    <row r="356" spans="2:12" ht="15.75" customHeight="1" x14ac:dyDescent="0.3">
      <c r="B356" s="99"/>
      <c r="L356" s="91"/>
    </row>
    <row r="357" spans="2:12" ht="15.75" customHeight="1" x14ac:dyDescent="0.3">
      <c r="B357" s="99"/>
      <c r="L357" s="91"/>
    </row>
    <row r="358" spans="2:12" ht="15.75" customHeight="1" x14ac:dyDescent="0.3">
      <c r="B358" s="99"/>
      <c r="L358" s="91"/>
    </row>
    <row r="359" spans="2:12" ht="15.75" customHeight="1" x14ac:dyDescent="0.3">
      <c r="B359" s="99"/>
      <c r="L359" s="91"/>
    </row>
    <row r="360" spans="2:12" ht="15.75" customHeight="1" x14ac:dyDescent="0.3">
      <c r="B360" s="99"/>
      <c r="L360" s="91"/>
    </row>
    <row r="361" spans="2:12" ht="15.75" customHeight="1" x14ac:dyDescent="0.3">
      <c r="B361" s="99"/>
      <c r="L361" s="91"/>
    </row>
    <row r="362" spans="2:12" ht="15.75" customHeight="1" x14ac:dyDescent="0.3">
      <c r="B362" s="99"/>
      <c r="L362" s="91"/>
    </row>
    <row r="363" spans="2:12" ht="15.75" customHeight="1" x14ac:dyDescent="0.3">
      <c r="B363" s="99"/>
      <c r="L363" s="91"/>
    </row>
    <row r="364" spans="2:12" ht="15.75" customHeight="1" x14ac:dyDescent="0.3">
      <c r="B364" s="99"/>
      <c r="L364" s="91"/>
    </row>
    <row r="365" spans="2:12" ht="15.75" customHeight="1" x14ac:dyDescent="0.3">
      <c r="B365" s="99"/>
      <c r="L365" s="91"/>
    </row>
    <row r="366" spans="2:12" ht="15.75" customHeight="1" x14ac:dyDescent="0.3">
      <c r="B366" s="99"/>
      <c r="L366" s="91"/>
    </row>
    <row r="367" spans="2:12" ht="15.75" customHeight="1" x14ac:dyDescent="0.3">
      <c r="B367" s="99"/>
      <c r="L367" s="91"/>
    </row>
    <row r="368" spans="2:12" ht="15.75" customHeight="1" x14ac:dyDescent="0.3">
      <c r="B368" s="99"/>
      <c r="L368" s="91"/>
    </row>
    <row r="369" spans="2:12" ht="15.75" customHeight="1" x14ac:dyDescent="0.3">
      <c r="B369" s="99"/>
      <c r="L369" s="91"/>
    </row>
    <row r="370" spans="2:12" ht="15.75" customHeight="1" x14ac:dyDescent="0.3">
      <c r="B370" s="99"/>
      <c r="L370" s="91"/>
    </row>
    <row r="371" spans="2:12" ht="15.75" customHeight="1" x14ac:dyDescent="0.3">
      <c r="B371" s="99"/>
      <c r="L371" s="91"/>
    </row>
    <row r="372" spans="2:12" ht="15.75" customHeight="1" x14ac:dyDescent="0.3">
      <c r="B372" s="99"/>
      <c r="L372" s="91"/>
    </row>
    <row r="373" spans="2:12" ht="15.75" customHeight="1" x14ac:dyDescent="0.3">
      <c r="B373" s="99"/>
      <c r="L373" s="91"/>
    </row>
    <row r="374" spans="2:12" ht="15.75" customHeight="1" x14ac:dyDescent="0.3">
      <c r="B374" s="99"/>
      <c r="L374" s="91"/>
    </row>
    <row r="375" spans="2:12" ht="15.75" customHeight="1" x14ac:dyDescent="0.3">
      <c r="B375" s="99"/>
      <c r="L375" s="91"/>
    </row>
    <row r="376" spans="2:12" ht="15.75" customHeight="1" x14ac:dyDescent="0.3">
      <c r="B376" s="99"/>
      <c r="L376" s="91"/>
    </row>
    <row r="377" spans="2:12" ht="15.75" customHeight="1" x14ac:dyDescent="0.3">
      <c r="B377" s="99"/>
      <c r="L377" s="91"/>
    </row>
    <row r="378" spans="2:12" ht="15.75" customHeight="1" x14ac:dyDescent="0.3">
      <c r="B378" s="99"/>
      <c r="L378" s="91"/>
    </row>
    <row r="379" spans="2:12" ht="15.75" customHeight="1" x14ac:dyDescent="0.3">
      <c r="B379" s="99"/>
      <c r="L379" s="91"/>
    </row>
    <row r="380" spans="2:12" ht="15.75" customHeight="1" x14ac:dyDescent="0.3">
      <c r="B380" s="99"/>
      <c r="L380" s="91"/>
    </row>
    <row r="381" spans="2:12" ht="15.75" customHeight="1" x14ac:dyDescent="0.3">
      <c r="B381" s="99"/>
      <c r="L381" s="91"/>
    </row>
    <row r="382" spans="2:12" ht="15.75" customHeight="1" x14ac:dyDescent="0.3">
      <c r="B382" s="99"/>
      <c r="L382" s="91"/>
    </row>
    <row r="383" spans="2:12" ht="15.75" customHeight="1" x14ac:dyDescent="0.3">
      <c r="B383" s="99"/>
      <c r="L383" s="91"/>
    </row>
    <row r="384" spans="2:12" ht="15.75" customHeight="1" x14ac:dyDescent="0.3">
      <c r="B384" s="99"/>
      <c r="L384" s="91"/>
    </row>
    <row r="385" spans="2:12" ht="15.75" customHeight="1" x14ac:dyDescent="0.3">
      <c r="B385" s="99"/>
      <c r="L385" s="91"/>
    </row>
    <row r="386" spans="2:12" ht="15.75" customHeight="1" x14ac:dyDescent="0.3">
      <c r="B386" s="99"/>
      <c r="L386" s="91"/>
    </row>
    <row r="387" spans="2:12" ht="15.75" customHeight="1" x14ac:dyDescent="0.3">
      <c r="B387" s="99"/>
      <c r="L387" s="91"/>
    </row>
    <row r="388" spans="2:12" ht="15.75" customHeight="1" x14ac:dyDescent="0.3">
      <c r="B388" s="99"/>
      <c r="L388" s="91"/>
    </row>
    <row r="389" spans="2:12" ht="15.75" customHeight="1" x14ac:dyDescent="0.3">
      <c r="B389" s="99"/>
      <c r="L389" s="91"/>
    </row>
    <row r="390" spans="2:12" ht="15.75" customHeight="1" x14ac:dyDescent="0.3">
      <c r="B390" s="99"/>
      <c r="L390" s="91"/>
    </row>
    <row r="391" spans="2:12" ht="15.75" customHeight="1" x14ac:dyDescent="0.3">
      <c r="B391" s="99"/>
      <c r="L391" s="91"/>
    </row>
    <row r="392" spans="2:12" ht="15.75" customHeight="1" x14ac:dyDescent="0.3">
      <c r="B392" s="99"/>
      <c r="L392" s="91"/>
    </row>
    <row r="393" spans="2:12" ht="15.75" customHeight="1" x14ac:dyDescent="0.3">
      <c r="B393" s="99"/>
      <c r="L393" s="91"/>
    </row>
    <row r="394" spans="2:12" ht="15.75" customHeight="1" x14ac:dyDescent="0.3">
      <c r="B394" s="99"/>
      <c r="L394" s="91"/>
    </row>
    <row r="395" spans="2:12" ht="15.75" customHeight="1" x14ac:dyDescent="0.3">
      <c r="B395" s="99"/>
      <c r="L395" s="91"/>
    </row>
    <row r="396" spans="2:12" ht="15.75" customHeight="1" x14ac:dyDescent="0.3">
      <c r="B396" s="99"/>
      <c r="L396" s="91"/>
    </row>
    <row r="397" spans="2:12" ht="15.75" customHeight="1" x14ac:dyDescent="0.3">
      <c r="B397" s="99"/>
      <c r="L397" s="91"/>
    </row>
    <row r="398" spans="2:12" ht="15.75" customHeight="1" x14ac:dyDescent="0.3">
      <c r="B398" s="99"/>
      <c r="L398" s="91"/>
    </row>
    <row r="399" spans="2:12" ht="15.75" customHeight="1" x14ac:dyDescent="0.3">
      <c r="B399" s="99"/>
      <c r="L399" s="91"/>
    </row>
    <row r="400" spans="2:12" ht="15.75" customHeight="1" x14ac:dyDescent="0.3">
      <c r="B400" s="99"/>
      <c r="L400" s="91"/>
    </row>
    <row r="401" spans="2:12" ht="15.75" customHeight="1" x14ac:dyDescent="0.3">
      <c r="B401" s="99"/>
      <c r="L401" s="91"/>
    </row>
    <row r="402" spans="2:12" ht="15.75" customHeight="1" x14ac:dyDescent="0.3">
      <c r="B402" s="99"/>
      <c r="L402" s="91"/>
    </row>
    <row r="403" spans="2:12" ht="15.75" customHeight="1" x14ac:dyDescent="0.3">
      <c r="B403" s="99"/>
      <c r="L403" s="91"/>
    </row>
    <row r="404" spans="2:12" ht="15.75" customHeight="1" x14ac:dyDescent="0.3">
      <c r="B404" s="99"/>
      <c r="L404" s="91"/>
    </row>
    <row r="405" spans="2:12" ht="15.75" customHeight="1" x14ac:dyDescent="0.3">
      <c r="B405" s="99"/>
      <c r="L405" s="91"/>
    </row>
    <row r="406" spans="2:12" ht="15.75" customHeight="1" x14ac:dyDescent="0.3">
      <c r="B406" s="99"/>
      <c r="L406" s="91"/>
    </row>
    <row r="407" spans="2:12" ht="15.75" customHeight="1" x14ac:dyDescent="0.3">
      <c r="B407" s="99"/>
      <c r="L407" s="91"/>
    </row>
    <row r="408" spans="2:12" ht="15.75" customHeight="1" x14ac:dyDescent="0.3">
      <c r="B408" s="99"/>
      <c r="L408" s="91"/>
    </row>
    <row r="409" spans="2:12" ht="15.75" customHeight="1" x14ac:dyDescent="0.3">
      <c r="B409" s="99"/>
      <c r="L409" s="91"/>
    </row>
    <row r="410" spans="2:12" ht="15.75" customHeight="1" x14ac:dyDescent="0.3">
      <c r="B410" s="99"/>
      <c r="L410" s="91"/>
    </row>
    <row r="411" spans="2:12" ht="15.75" customHeight="1" x14ac:dyDescent="0.3">
      <c r="B411" s="99"/>
      <c r="L411" s="91"/>
    </row>
    <row r="412" spans="2:12" ht="15.75" customHeight="1" x14ac:dyDescent="0.3">
      <c r="B412" s="99"/>
      <c r="L412" s="91"/>
    </row>
    <row r="413" spans="2:12" ht="15.75" customHeight="1" x14ac:dyDescent="0.3">
      <c r="B413" s="99"/>
      <c r="L413" s="91"/>
    </row>
    <row r="414" spans="2:12" ht="15.75" customHeight="1" x14ac:dyDescent="0.3">
      <c r="B414" s="99"/>
      <c r="L414" s="91"/>
    </row>
    <row r="415" spans="2:12" ht="15.75" customHeight="1" x14ac:dyDescent="0.3">
      <c r="B415" s="99"/>
      <c r="L415" s="91"/>
    </row>
    <row r="416" spans="2:12" ht="15.75" customHeight="1" x14ac:dyDescent="0.3">
      <c r="B416" s="99"/>
      <c r="L416" s="91"/>
    </row>
    <row r="417" spans="2:12" ht="15.75" customHeight="1" x14ac:dyDescent="0.3">
      <c r="B417" s="99"/>
      <c r="L417" s="91"/>
    </row>
    <row r="418" spans="2:12" ht="15.75" customHeight="1" x14ac:dyDescent="0.3">
      <c r="B418" s="99"/>
      <c r="L418" s="91"/>
    </row>
    <row r="419" spans="2:12" ht="15.75" customHeight="1" x14ac:dyDescent="0.3">
      <c r="B419" s="99"/>
      <c r="L419" s="91"/>
    </row>
    <row r="420" spans="2:12" ht="15.75" customHeight="1" x14ac:dyDescent="0.3">
      <c r="B420" s="99"/>
      <c r="L420" s="91"/>
    </row>
    <row r="421" spans="2:12" ht="15.75" customHeight="1" x14ac:dyDescent="0.3">
      <c r="B421" s="99"/>
      <c r="L421" s="91"/>
    </row>
    <row r="422" spans="2:12" ht="15.75" customHeight="1" x14ac:dyDescent="0.3">
      <c r="B422" s="99"/>
      <c r="L422" s="91"/>
    </row>
    <row r="423" spans="2:12" ht="15.75" customHeight="1" x14ac:dyDescent="0.3">
      <c r="B423" s="99"/>
      <c r="L423" s="91"/>
    </row>
    <row r="424" spans="2:12" ht="15.75" customHeight="1" x14ac:dyDescent="0.3">
      <c r="B424" s="99"/>
      <c r="L424" s="91"/>
    </row>
    <row r="425" spans="2:12" ht="15.75" customHeight="1" x14ac:dyDescent="0.3">
      <c r="B425" s="99"/>
      <c r="L425" s="91"/>
    </row>
    <row r="426" spans="2:12" ht="15.75" customHeight="1" x14ac:dyDescent="0.3">
      <c r="B426" s="99"/>
      <c r="L426" s="91"/>
    </row>
    <row r="427" spans="2:12" ht="15.75" customHeight="1" x14ac:dyDescent="0.3">
      <c r="B427" s="99"/>
      <c r="L427" s="91"/>
    </row>
    <row r="428" spans="2:12" ht="15.75" customHeight="1" x14ac:dyDescent="0.3">
      <c r="B428" s="99"/>
      <c r="L428" s="91"/>
    </row>
    <row r="429" spans="2:12" ht="15.75" customHeight="1" x14ac:dyDescent="0.3">
      <c r="B429" s="99"/>
      <c r="L429" s="91"/>
    </row>
    <row r="430" spans="2:12" ht="15.75" customHeight="1" x14ac:dyDescent="0.3">
      <c r="B430" s="99"/>
      <c r="L430" s="91"/>
    </row>
    <row r="431" spans="2:12" ht="15.75" customHeight="1" x14ac:dyDescent="0.3">
      <c r="B431" s="99"/>
      <c r="L431" s="91"/>
    </row>
    <row r="432" spans="2:12" ht="15.75" customHeight="1" x14ac:dyDescent="0.3">
      <c r="B432" s="99"/>
      <c r="L432" s="91"/>
    </row>
    <row r="433" spans="2:12" ht="15.75" customHeight="1" x14ac:dyDescent="0.3">
      <c r="B433" s="99"/>
      <c r="L433" s="91"/>
    </row>
    <row r="434" spans="2:12" ht="15.75" customHeight="1" x14ac:dyDescent="0.3">
      <c r="B434" s="99"/>
      <c r="L434" s="91"/>
    </row>
    <row r="435" spans="2:12" ht="15.75" customHeight="1" x14ac:dyDescent="0.3">
      <c r="B435" s="99"/>
      <c r="L435" s="91"/>
    </row>
    <row r="436" spans="2:12" ht="15.75" customHeight="1" x14ac:dyDescent="0.3">
      <c r="B436" s="99"/>
      <c r="L436" s="91"/>
    </row>
    <row r="437" spans="2:12" ht="15.75" customHeight="1" x14ac:dyDescent="0.3">
      <c r="B437" s="99"/>
      <c r="L437" s="91"/>
    </row>
    <row r="438" spans="2:12" ht="15.75" customHeight="1" x14ac:dyDescent="0.3">
      <c r="B438" s="99"/>
      <c r="L438" s="91"/>
    </row>
    <row r="439" spans="2:12" ht="15.75" customHeight="1" x14ac:dyDescent="0.3">
      <c r="B439" s="99"/>
      <c r="L439" s="91"/>
    </row>
    <row r="440" spans="2:12" ht="15.75" customHeight="1" x14ac:dyDescent="0.3">
      <c r="B440" s="99"/>
      <c r="L440" s="91"/>
    </row>
    <row r="441" spans="2:12" ht="15.75" customHeight="1" x14ac:dyDescent="0.3">
      <c r="B441" s="99"/>
      <c r="L441" s="91"/>
    </row>
    <row r="442" spans="2:12" ht="15.75" customHeight="1" x14ac:dyDescent="0.3">
      <c r="B442" s="99"/>
      <c r="L442" s="91"/>
    </row>
    <row r="443" spans="2:12" ht="15.75" customHeight="1" x14ac:dyDescent="0.3">
      <c r="B443" s="99"/>
      <c r="L443" s="91"/>
    </row>
    <row r="444" spans="2:12" ht="15.75" customHeight="1" x14ac:dyDescent="0.3">
      <c r="B444" s="99"/>
      <c r="L444" s="91"/>
    </row>
    <row r="445" spans="2:12" ht="15.75" customHeight="1" x14ac:dyDescent="0.3">
      <c r="B445" s="99"/>
      <c r="L445" s="91"/>
    </row>
    <row r="446" spans="2:12" ht="15.75" customHeight="1" x14ac:dyDescent="0.3">
      <c r="B446" s="99"/>
      <c r="L446" s="91"/>
    </row>
    <row r="447" spans="2:12" ht="15.75" customHeight="1" x14ac:dyDescent="0.3">
      <c r="B447" s="99"/>
      <c r="L447" s="91"/>
    </row>
    <row r="448" spans="2:12" ht="15.75" customHeight="1" x14ac:dyDescent="0.3">
      <c r="B448" s="99"/>
      <c r="L448" s="91"/>
    </row>
    <row r="449" spans="2:12" ht="15.75" customHeight="1" x14ac:dyDescent="0.3">
      <c r="B449" s="99"/>
      <c r="L449" s="91"/>
    </row>
    <row r="450" spans="2:12" ht="15.75" customHeight="1" x14ac:dyDescent="0.3">
      <c r="B450" s="99"/>
      <c r="L450" s="91"/>
    </row>
    <row r="451" spans="2:12" ht="15.75" customHeight="1" x14ac:dyDescent="0.3">
      <c r="B451" s="99"/>
      <c r="L451" s="91"/>
    </row>
    <row r="452" spans="2:12" ht="15.75" customHeight="1" x14ac:dyDescent="0.3">
      <c r="B452" s="99"/>
      <c r="L452" s="91"/>
    </row>
    <row r="453" spans="2:12" ht="15.75" customHeight="1" x14ac:dyDescent="0.3">
      <c r="B453" s="99"/>
      <c r="L453" s="91"/>
    </row>
    <row r="454" spans="2:12" ht="15.75" customHeight="1" x14ac:dyDescent="0.3">
      <c r="B454" s="99"/>
      <c r="L454" s="91"/>
    </row>
    <row r="455" spans="2:12" ht="15.75" customHeight="1" x14ac:dyDescent="0.3">
      <c r="B455" s="99"/>
      <c r="L455" s="91"/>
    </row>
    <row r="456" spans="2:12" ht="15.75" customHeight="1" x14ac:dyDescent="0.3">
      <c r="B456" s="99"/>
      <c r="L456" s="91"/>
    </row>
    <row r="457" spans="2:12" ht="15.75" customHeight="1" x14ac:dyDescent="0.3">
      <c r="B457" s="99"/>
      <c r="L457" s="91"/>
    </row>
    <row r="458" spans="2:12" ht="15.75" customHeight="1" x14ac:dyDescent="0.3">
      <c r="B458" s="99"/>
      <c r="L458" s="91"/>
    </row>
    <row r="459" spans="2:12" ht="15.75" customHeight="1" x14ac:dyDescent="0.3">
      <c r="B459" s="99"/>
      <c r="L459" s="91"/>
    </row>
    <row r="460" spans="2:12" ht="15.75" customHeight="1" x14ac:dyDescent="0.3">
      <c r="B460" s="99"/>
      <c r="L460" s="91"/>
    </row>
    <row r="461" spans="2:12" ht="15.75" customHeight="1" x14ac:dyDescent="0.3">
      <c r="B461" s="99"/>
      <c r="L461" s="91"/>
    </row>
    <row r="462" spans="2:12" ht="15.75" customHeight="1" x14ac:dyDescent="0.3">
      <c r="B462" s="99"/>
      <c r="L462" s="91"/>
    </row>
    <row r="463" spans="2:12" ht="15.75" customHeight="1" x14ac:dyDescent="0.3">
      <c r="B463" s="99"/>
      <c r="L463" s="91"/>
    </row>
    <row r="464" spans="2:12" ht="15.75" customHeight="1" x14ac:dyDescent="0.3">
      <c r="B464" s="99"/>
      <c r="L464" s="91"/>
    </row>
    <row r="465" spans="2:12" ht="15.75" customHeight="1" x14ac:dyDescent="0.3">
      <c r="B465" s="99"/>
      <c r="L465" s="91"/>
    </row>
    <row r="466" spans="2:12" ht="15.75" customHeight="1" x14ac:dyDescent="0.3">
      <c r="B466" s="99"/>
      <c r="L466" s="91"/>
    </row>
    <row r="467" spans="2:12" ht="15.75" customHeight="1" x14ac:dyDescent="0.3">
      <c r="B467" s="99"/>
      <c r="L467" s="91"/>
    </row>
    <row r="468" spans="2:12" ht="15.75" customHeight="1" x14ac:dyDescent="0.3">
      <c r="B468" s="99"/>
      <c r="L468" s="91"/>
    </row>
    <row r="469" spans="2:12" ht="15.75" customHeight="1" x14ac:dyDescent="0.3">
      <c r="B469" s="99"/>
      <c r="L469" s="91"/>
    </row>
    <row r="470" spans="2:12" ht="15.75" customHeight="1" x14ac:dyDescent="0.3">
      <c r="B470" s="99"/>
      <c r="L470" s="91"/>
    </row>
    <row r="471" spans="2:12" ht="15.75" customHeight="1" x14ac:dyDescent="0.3">
      <c r="B471" s="99"/>
      <c r="L471" s="91"/>
    </row>
    <row r="472" spans="2:12" ht="15.75" customHeight="1" x14ac:dyDescent="0.3">
      <c r="B472" s="99"/>
      <c r="L472" s="91"/>
    </row>
    <row r="473" spans="2:12" ht="15.75" customHeight="1" x14ac:dyDescent="0.3">
      <c r="B473" s="99"/>
      <c r="L473" s="91"/>
    </row>
    <row r="474" spans="2:12" ht="15.75" customHeight="1" x14ac:dyDescent="0.3">
      <c r="B474" s="99"/>
      <c r="L474" s="91"/>
    </row>
    <row r="475" spans="2:12" ht="15.75" customHeight="1" x14ac:dyDescent="0.3">
      <c r="B475" s="99"/>
      <c r="L475" s="91"/>
    </row>
    <row r="476" spans="2:12" ht="15.75" customHeight="1" x14ac:dyDescent="0.3">
      <c r="B476" s="99"/>
      <c r="L476" s="91"/>
    </row>
    <row r="477" spans="2:12" ht="15.75" customHeight="1" x14ac:dyDescent="0.3">
      <c r="B477" s="99"/>
      <c r="L477" s="91"/>
    </row>
    <row r="478" spans="2:12" ht="15.75" customHeight="1" x14ac:dyDescent="0.3">
      <c r="B478" s="99"/>
      <c r="L478" s="91"/>
    </row>
    <row r="479" spans="2:12" ht="15.75" customHeight="1" x14ac:dyDescent="0.3">
      <c r="B479" s="99"/>
      <c r="L479" s="91"/>
    </row>
    <row r="480" spans="2:12" ht="15.75" customHeight="1" x14ac:dyDescent="0.3">
      <c r="B480" s="99"/>
      <c r="L480" s="91"/>
    </row>
    <row r="481" spans="2:12" ht="15.75" customHeight="1" x14ac:dyDescent="0.3">
      <c r="B481" s="99"/>
      <c r="L481" s="91"/>
    </row>
    <row r="482" spans="2:12" ht="15.75" customHeight="1" x14ac:dyDescent="0.3">
      <c r="B482" s="99"/>
      <c r="L482" s="91"/>
    </row>
    <row r="483" spans="2:12" ht="15.75" customHeight="1" x14ac:dyDescent="0.3">
      <c r="B483" s="99"/>
      <c r="L483" s="91"/>
    </row>
    <row r="484" spans="2:12" ht="15.75" customHeight="1" x14ac:dyDescent="0.3">
      <c r="B484" s="99"/>
      <c r="L484" s="91"/>
    </row>
    <row r="485" spans="2:12" ht="15.75" customHeight="1" x14ac:dyDescent="0.3">
      <c r="B485" s="99"/>
      <c r="L485" s="91"/>
    </row>
    <row r="486" spans="2:12" ht="15.75" customHeight="1" x14ac:dyDescent="0.3">
      <c r="B486" s="99"/>
      <c r="L486" s="91"/>
    </row>
    <row r="487" spans="2:12" ht="15.75" customHeight="1" x14ac:dyDescent="0.3">
      <c r="B487" s="99"/>
      <c r="L487" s="91"/>
    </row>
    <row r="488" spans="2:12" ht="15.75" customHeight="1" x14ac:dyDescent="0.3">
      <c r="B488" s="99"/>
      <c r="L488" s="91"/>
    </row>
    <row r="489" spans="2:12" ht="15.75" customHeight="1" x14ac:dyDescent="0.3">
      <c r="B489" s="99"/>
      <c r="L489" s="91"/>
    </row>
    <row r="490" spans="2:12" ht="15.75" customHeight="1" x14ac:dyDescent="0.3">
      <c r="B490" s="99"/>
      <c r="L490" s="91"/>
    </row>
    <row r="491" spans="2:12" ht="15.75" customHeight="1" x14ac:dyDescent="0.3">
      <c r="B491" s="99"/>
      <c r="L491" s="91"/>
    </row>
    <row r="492" spans="2:12" ht="15.75" customHeight="1" x14ac:dyDescent="0.3">
      <c r="B492" s="99"/>
      <c r="L492" s="91"/>
    </row>
    <row r="493" spans="2:12" ht="15.75" customHeight="1" x14ac:dyDescent="0.3">
      <c r="B493" s="99"/>
      <c r="L493" s="91"/>
    </row>
    <row r="494" spans="2:12" ht="15.75" customHeight="1" x14ac:dyDescent="0.3">
      <c r="B494" s="99"/>
      <c r="L494" s="91"/>
    </row>
    <row r="495" spans="2:12" ht="15.75" customHeight="1" x14ac:dyDescent="0.3">
      <c r="B495" s="99"/>
      <c r="L495" s="91"/>
    </row>
    <row r="496" spans="2:12" ht="15.75" customHeight="1" x14ac:dyDescent="0.3">
      <c r="B496" s="99"/>
      <c r="L496" s="91"/>
    </row>
    <row r="497" spans="2:12" ht="15.75" customHeight="1" x14ac:dyDescent="0.3">
      <c r="B497" s="99"/>
      <c r="L497" s="91"/>
    </row>
    <row r="498" spans="2:12" ht="15.75" customHeight="1" x14ac:dyDescent="0.3">
      <c r="B498" s="99"/>
      <c r="L498" s="91"/>
    </row>
    <row r="499" spans="2:12" ht="15.75" customHeight="1" x14ac:dyDescent="0.3">
      <c r="B499" s="99"/>
      <c r="L499" s="91"/>
    </row>
    <row r="500" spans="2:12" ht="15.75" customHeight="1" x14ac:dyDescent="0.3">
      <c r="B500" s="99"/>
      <c r="L500" s="91"/>
    </row>
    <row r="501" spans="2:12" ht="15.75" customHeight="1" x14ac:dyDescent="0.3">
      <c r="B501" s="99"/>
      <c r="L501" s="91"/>
    </row>
    <row r="502" spans="2:12" ht="15.75" customHeight="1" x14ac:dyDescent="0.3">
      <c r="B502" s="99"/>
      <c r="L502" s="91"/>
    </row>
    <row r="503" spans="2:12" ht="15.75" customHeight="1" x14ac:dyDescent="0.3">
      <c r="B503" s="99"/>
      <c r="L503" s="91"/>
    </row>
    <row r="504" spans="2:12" ht="15.75" customHeight="1" x14ac:dyDescent="0.3">
      <c r="B504" s="99"/>
      <c r="L504" s="91"/>
    </row>
    <row r="505" spans="2:12" ht="15.75" customHeight="1" x14ac:dyDescent="0.3">
      <c r="B505" s="99"/>
      <c r="L505" s="91"/>
    </row>
    <row r="506" spans="2:12" ht="15.75" customHeight="1" x14ac:dyDescent="0.3">
      <c r="B506" s="99"/>
      <c r="L506" s="91"/>
    </row>
    <row r="507" spans="2:12" ht="15.75" customHeight="1" x14ac:dyDescent="0.3">
      <c r="B507" s="99"/>
      <c r="L507" s="91"/>
    </row>
    <row r="508" spans="2:12" ht="15.75" customHeight="1" x14ac:dyDescent="0.3">
      <c r="B508" s="99"/>
      <c r="L508" s="91"/>
    </row>
    <row r="509" spans="2:12" ht="15.75" customHeight="1" x14ac:dyDescent="0.3">
      <c r="B509" s="99"/>
      <c r="L509" s="91"/>
    </row>
    <row r="510" spans="2:12" ht="15.75" customHeight="1" x14ac:dyDescent="0.3">
      <c r="B510" s="99"/>
      <c r="L510" s="91"/>
    </row>
    <row r="511" spans="2:12" ht="15.75" customHeight="1" x14ac:dyDescent="0.3">
      <c r="B511" s="99"/>
      <c r="L511" s="91"/>
    </row>
    <row r="512" spans="2:12" ht="15.75" customHeight="1" x14ac:dyDescent="0.3">
      <c r="B512" s="99"/>
      <c r="L512" s="91"/>
    </row>
    <row r="513" spans="2:12" ht="15.75" customHeight="1" x14ac:dyDescent="0.3">
      <c r="B513" s="99"/>
      <c r="L513" s="91"/>
    </row>
    <row r="514" spans="2:12" ht="15.75" customHeight="1" x14ac:dyDescent="0.3">
      <c r="B514" s="99"/>
      <c r="L514" s="91"/>
    </row>
    <row r="515" spans="2:12" ht="15.75" customHeight="1" x14ac:dyDescent="0.3">
      <c r="B515" s="99"/>
      <c r="L515" s="91"/>
    </row>
    <row r="516" spans="2:12" ht="15.75" customHeight="1" x14ac:dyDescent="0.3">
      <c r="B516" s="99"/>
      <c r="L516" s="91"/>
    </row>
    <row r="517" spans="2:12" ht="15.75" customHeight="1" x14ac:dyDescent="0.3">
      <c r="B517" s="99"/>
      <c r="L517" s="91"/>
    </row>
    <row r="518" spans="2:12" ht="15.75" customHeight="1" x14ac:dyDescent="0.3">
      <c r="B518" s="99"/>
      <c r="L518" s="91"/>
    </row>
    <row r="519" spans="2:12" ht="15.75" customHeight="1" x14ac:dyDescent="0.3">
      <c r="B519" s="99"/>
      <c r="L519" s="91"/>
    </row>
    <row r="520" spans="2:12" ht="15.75" customHeight="1" x14ac:dyDescent="0.3">
      <c r="B520" s="99"/>
      <c r="L520" s="91"/>
    </row>
    <row r="521" spans="2:12" ht="15.75" customHeight="1" x14ac:dyDescent="0.3">
      <c r="B521" s="99"/>
      <c r="L521" s="91"/>
    </row>
    <row r="522" spans="2:12" ht="15.75" customHeight="1" x14ac:dyDescent="0.3">
      <c r="B522" s="99"/>
      <c r="L522" s="91"/>
    </row>
    <row r="523" spans="2:12" ht="15.75" customHeight="1" x14ac:dyDescent="0.3">
      <c r="B523" s="99"/>
      <c r="L523" s="91"/>
    </row>
    <row r="524" spans="2:12" ht="15.75" customHeight="1" x14ac:dyDescent="0.3">
      <c r="B524" s="99"/>
      <c r="L524" s="91"/>
    </row>
    <row r="525" spans="2:12" ht="15.75" customHeight="1" x14ac:dyDescent="0.3">
      <c r="B525" s="99"/>
      <c r="L525" s="91"/>
    </row>
    <row r="526" spans="2:12" ht="15.75" customHeight="1" x14ac:dyDescent="0.3">
      <c r="B526" s="99"/>
      <c r="L526" s="91"/>
    </row>
    <row r="527" spans="2:12" ht="15.75" customHeight="1" x14ac:dyDescent="0.3">
      <c r="B527" s="99"/>
      <c r="L527" s="91"/>
    </row>
    <row r="528" spans="2:12" ht="15.75" customHeight="1" x14ac:dyDescent="0.3">
      <c r="B528" s="99"/>
      <c r="L528" s="91"/>
    </row>
    <row r="529" spans="2:12" ht="15.75" customHeight="1" x14ac:dyDescent="0.3">
      <c r="B529" s="99"/>
      <c r="L529" s="91"/>
    </row>
    <row r="530" spans="2:12" ht="15.75" customHeight="1" x14ac:dyDescent="0.3">
      <c r="B530" s="99"/>
      <c r="L530" s="91"/>
    </row>
    <row r="531" spans="2:12" ht="15.75" customHeight="1" x14ac:dyDescent="0.3">
      <c r="B531" s="99"/>
      <c r="L531" s="91"/>
    </row>
    <row r="532" spans="2:12" ht="15.75" customHeight="1" x14ac:dyDescent="0.3">
      <c r="B532" s="99"/>
      <c r="L532" s="91"/>
    </row>
    <row r="533" spans="2:12" ht="15.75" customHeight="1" x14ac:dyDescent="0.3">
      <c r="B533" s="99"/>
      <c r="L533" s="91"/>
    </row>
    <row r="534" spans="2:12" ht="15.75" customHeight="1" x14ac:dyDescent="0.3">
      <c r="B534" s="99"/>
      <c r="L534" s="91"/>
    </row>
    <row r="535" spans="2:12" ht="15.75" customHeight="1" x14ac:dyDescent="0.3">
      <c r="B535" s="99"/>
      <c r="L535" s="91"/>
    </row>
    <row r="536" spans="2:12" ht="15.75" customHeight="1" x14ac:dyDescent="0.3">
      <c r="B536" s="99"/>
      <c r="L536" s="91"/>
    </row>
    <row r="537" spans="2:12" ht="15.75" customHeight="1" x14ac:dyDescent="0.3">
      <c r="B537" s="99"/>
      <c r="L537" s="91"/>
    </row>
    <row r="538" spans="2:12" ht="15.75" customHeight="1" x14ac:dyDescent="0.3">
      <c r="B538" s="99"/>
      <c r="L538" s="91"/>
    </row>
    <row r="539" spans="2:12" ht="15.75" customHeight="1" x14ac:dyDescent="0.3">
      <c r="B539" s="99"/>
      <c r="L539" s="91"/>
    </row>
    <row r="540" spans="2:12" ht="15.75" customHeight="1" x14ac:dyDescent="0.3">
      <c r="B540" s="99"/>
      <c r="L540" s="91"/>
    </row>
    <row r="541" spans="2:12" ht="15.75" customHeight="1" x14ac:dyDescent="0.3">
      <c r="B541" s="99"/>
      <c r="L541" s="91"/>
    </row>
    <row r="542" spans="2:12" ht="15.75" customHeight="1" x14ac:dyDescent="0.3">
      <c r="B542" s="99"/>
      <c r="L542" s="91"/>
    </row>
    <row r="543" spans="2:12" ht="15.75" customHeight="1" x14ac:dyDescent="0.3">
      <c r="B543" s="99"/>
      <c r="L543" s="91"/>
    </row>
    <row r="544" spans="2:12" ht="15.75" customHeight="1" x14ac:dyDescent="0.3">
      <c r="B544" s="99"/>
      <c r="L544" s="91"/>
    </row>
    <row r="545" spans="2:12" ht="15.75" customHeight="1" x14ac:dyDescent="0.3">
      <c r="B545" s="99"/>
      <c r="L545" s="91"/>
    </row>
    <row r="546" spans="2:12" ht="15.75" customHeight="1" x14ac:dyDescent="0.3">
      <c r="B546" s="99"/>
      <c r="L546" s="91"/>
    </row>
    <row r="547" spans="2:12" ht="15.75" customHeight="1" x14ac:dyDescent="0.3">
      <c r="B547" s="99"/>
      <c r="L547" s="91"/>
    </row>
    <row r="548" spans="2:12" ht="15.75" customHeight="1" x14ac:dyDescent="0.3">
      <c r="B548" s="99"/>
      <c r="L548" s="91"/>
    </row>
    <row r="549" spans="2:12" ht="15.75" customHeight="1" x14ac:dyDescent="0.3">
      <c r="B549" s="99"/>
      <c r="L549" s="91"/>
    </row>
    <row r="550" spans="2:12" ht="15.75" customHeight="1" x14ac:dyDescent="0.3">
      <c r="B550" s="99"/>
      <c r="L550" s="91"/>
    </row>
    <row r="551" spans="2:12" ht="15.75" customHeight="1" x14ac:dyDescent="0.3">
      <c r="B551" s="99"/>
      <c r="L551" s="91"/>
    </row>
    <row r="552" spans="2:12" ht="15.75" customHeight="1" x14ac:dyDescent="0.3">
      <c r="B552" s="99"/>
      <c r="L552" s="91"/>
    </row>
    <row r="553" spans="2:12" ht="15.75" customHeight="1" x14ac:dyDescent="0.3">
      <c r="B553" s="99"/>
      <c r="L553" s="91"/>
    </row>
    <row r="554" spans="2:12" ht="15.75" customHeight="1" x14ac:dyDescent="0.3">
      <c r="B554" s="99"/>
      <c r="L554" s="91"/>
    </row>
    <row r="555" spans="2:12" ht="15.75" customHeight="1" x14ac:dyDescent="0.3">
      <c r="B555" s="99"/>
      <c r="L555" s="91"/>
    </row>
    <row r="556" spans="2:12" ht="15.75" customHeight="1" x14ac:dyDescent="0.3">
      <c r="B556" s="99"/>
      <c r="L556" s="91"/>
    </row>
    <row r="557" spans="2:12" ht="15.75" customHeight="1" x14ac:dyDescent="0.3">
      <c r="B557" s="99"/>
      <c r="L557" s="91"/>
    </row>
    <row r="558" spans="2:12" ht="15.75" customHeight="1" x14ac:dyDescent="0.3">
      <c r="B558" s="99"/>
      <c r="L558" s="91"/>
    </row>
    <row r="559" spans="2:12" ht="15.75" customHeight="1" x14ac:dyDescent="0.3">
      <c r="B559" s="99"/>
      <c r="L559" s="91"/>
    </row>
    <row r="560" spans="2:12" ht="15.75" customHeight="1" x14ac:dyDescent="0.3">
      <c r="B560" s="99"/>
      <c r="L560" s="91"/>
    </row>
    <row r="561" spans="2:12" ht="15.75" customHeight="1" x14ac:dyDescent="0.3">
      <c r="B561" s="99"/>
      <c r="L561" s="91"/>
    </row>
    <row r="562" spans="2:12" ht="15.75" customHeight="1" x14ac:dyDescent="0.3">
      <c r="B562" s="99"/>
      <c r="L562" s="91"/>
    </row>
    <row r="563" spans="2:12" ht="15.75" customHeight="1" x14ac:dyDescent="0.3">
      <c r="B563" s="99"/>
      <c r="L563" s="91"/>
    </row>
    <row r="564" spans="2:12" ht="15.75" customHeight="1" x14ac:dyDescent="0.3">
      <c r="B564" s="99"/>
      <c r="L564" s="91"/>
    </row>
    <row r="565" spans="2:12" ht="15.75" customHeight="1" x14ac:dyDescent="0.3">
      <c r="B565" s="99"/>
      <c r="L565" s="91"/>
    </row>
    <row r="566" spans="2:12" ht="15.75" customHeight="1" x14ac:dyDescent="0.3">
      <c r="B566" s="99"/>
      <c r="L566" s="91"/>
    </row>
    <row r="567" spans="2:12" ht="15.75" customHeight="1" x14ac:dyDescent="0.3">
      <c r="B567" s="99"/>
      <c r="L567" s="91"/>
    </row>
    <row r="568" spans="2:12" ht="15.75" customHeight="1" x14ac:dyDescent="0.3">
      <c r="B568" s="99"/>
      <c r="L568" s="91"/>
    </row>
    <row r="569" spans="2:12" ht="15.75" customHeight="1" x14ac:dyDescent="0.3">
      <c r="B569" s="99"/>
      <c r="L569" s="91"/>
    </row>
    <row r="570" spans="2:12" ht="15.75" customHeight="1" x14ac:dyDescent="0.3">
      <c r="B570" s="99"/>
      <c r="L570" s="91"/>
    </row>
    <row r="571" spans="2:12" ht="15.75" customHeight="1" x14ac:dyDescent="0.3">
      <c r="B571" s="99"/>
      <c r="L571" s="91"/>
    </row>
    <row r="572" spans="2:12" ht="15.75" customHeight="1" x14ac:dyDescent="0.3">
      <c r="B572" s="99"/>
      <c r="L572" s="91"/>
    </row>
    <row r="573" spans="2:12" ht="15.75" customHeight="1" x14ac:dyDescent="0.3">
      <c r="B573" s="99"/>
      <c r="L573" s="91"/>
    </row>
    <row r="574" spans="2:12" ht="15.75" customHeight="1" x14ac:dyDescent="0.3">
      <c r="B574" s="99"/>
      <c r="L574" s="91"/>
    </row>
    <row r="575" spans="2:12" ht="15.75" customHeight="1" x14ac:dyDescent="0.3">
      <c r="B575" s="99"/>
      <c r="L575" s="91"/>
    </row>
    <row r="576" spans="2:12" ht="15.75" customHeight="1" x14ac:dyDescent="0.3">
      <c r="B576" s="99"/>
      <c r="L576" s="91"/>
    </row>
    <row r="577" spans="2:12" ht="15.75" customHeight="1" x14ac:dyDescent="0.3">
      <c r="B577" s="99"/>
      <c r="L577" s="91"/>
    </row>
    <row r="578" spans="2:12" ht="15.75" customHeight="1" x14ac:dyDescent="0.3">
      <c r="B578" s="99"/>
      <c r="L578" s="91"/>
    </row>
    <row r="579" spans="2:12" ht="15.75" customHeight="1" x14ac:dyDescent="0.3">
      <c r="B579" s="99"/>
      <c r="L579" s="91"/>
    </row>
    <row r="580" spans="2:12" ht="15.75" customHeight="1" x14ac:dyDescent="0.3">
      <c r="B580" s="99"/>
      <c r="L580" s="91"/>
    </row>
    <row r="581" spans="2:12" ht="15.75" customHeight="1" x14ac:dyDescent="0.3">
      <c r="B581" s="99"/>
      <c r="L581" s="91"/>
    </row>
    <row r="582" spans="2:12" ht="15.75" customHeight="1" x14ac:dyDescent="0.3">
      <c r="B582" s="99"/>
      <c r="L582" s="91"/>
    </row>
    <row r="583" spans="2:12" ht="15.75" customHeight="1" x14ac:dyDescent="0.3">
      <c r="B583" s="99"/>
      <c r="L583" s="91"/>
    </row>
    <row r="584" spans="2:12" ht="15.75" customHeight="1" x14ac:dyDescent="0.3">
      <c r="B584" s="99"/>
      <c r="L584" s="91"/>
    </row>
    <row r="585" spans="2:12" ht="15.75" customHeight="1" x14ac:dyDescent="0.3">
      <c r="B585" s="99"/>
      <c r="L585" s="91"/>
    </row>
    <row r="586" spans="2:12" ht="15.75" customHeight="1" x14ac:dyDescent="0.3">
      <c r="B586" s="99"/>
      <c r="L586" s="91"/>
    </row>
    <row r="587" spans="2:12" ht="15.75" customHeight="1" x14ac:dyDescent="0.3">
      <c r="B587" s="99"/>
      <c r="L587" s="91"/>
    </row>
    <row r="588" spans="2:12" ht="15.75" customHeight="1" x14ac:dyDescent="0.3">
      <c r="B588" s="99"/>
      <c r="L588" s="91"/>
    </row>
    <row r="589" spans="2:12" ht="15.75" customHeight="1" x14ac:dyDescent="0.3">
      <c r="B589" s="99"/>
      <c r="L589" s="91"/>
    </row>
    <row r="590" spans="2:12" ht="15.75" customHeight="1" x14ac:dyDescent="0.3">
      <c r="B590" s="99"/>
      <c r="L590" s="91"/>
    </row>
    <row r="591" spans="2:12" ht="15.75" customHeight="1" x14ac:dyDescent="0.3">
      <c r="B591" s="99"/>
      <c r="L591" s="91"/>
    </row>
    <row r="592" spans="2:12" ht="15.75" customHeight="1" x14ac:dyDescent="0.3">
      <c r="B592" s="99"/>
      <c r="L592" s="91"/>
    </row>
    <row r="593" spans="2:12" ht="15.75" customHeight="1" x14ac:dyDescent="0.3">
      <c r="B593" s="99"/>
      <c r="L593" s="91"/>
    </row>
    <row r="594" spans="2:12" ht="15.75" customHeight="1" x14ac:dyDescent="0.3">
      <c r="B594" s="99"/>
      <c r="L594" s="91"/>
    </row>
    <row r="595" spans="2:12" ht="15.75" customHeight="1" x14ac:dyDescent="0.3">
      <c r="B595" s="99"/>
      <c r="L595" s="91"/>
    </row>
    <row r="596" spans="2:12" ht="15.75" customHeight="1" x14ac:dyDescent="0.3">
      <c r="B596" s="99"/>
      <c r="L596" s="91"/>
    </row>
    <row r="597" spans="2:12" ht="15.75" customHeight="1" x14ac:dyDescent="0.3">
      <c r="B597" s="99"/>
      <c r="L597" s="91"/>
    </row>
    <row r="598" spans="2:12" ht="15.75" customHeight="1" x14ac:dyDescent="0.3">
      <c r="B598" s="99"/>
      <c r="L598" s="91"/>
    </row>
    <row r="599" spans="2:12" ht="15.75" customHeight="1" x14ac:dyDescent="0.3">
      <c r="B599" s="99"/>
      <c r="L599" s="91"/>
    </row>
    <row r="600" spans="2:12" ht="15.75" customHeight="1" x14ac:dyDescent="0.3">
      <c r="B600" s="99"/>
      <c r="L600" s="91"/>
    </row>
    <row r="601" spans="2:12" ht="15.75" customHeight="1" x14ac:dyDescent="0.3">
      <c r="B601" s="99"/>
      <c r="L601" s="91"/>
    </row>
    <row r="602" spans="2:12" ht="15.75" customHeight="1" x14ac:dyDescent="0.3">
      <c r="B602" s="99"/>
      <c r="L602" s="91"/>
    </row>
    <row r="603" spans="2:12" ht="15.75" customHeight="1" x14ac:dyDescent="0.3">
      <c r="B603" s="99"/>
      <c r="L603" s="91"/>
    </row>
    <row r="604" spans="2:12" ht="15.75" customHeight="1" x14ac:dyDescent="0.3">
      <c r="B604" s="99"/>
      <c r="L604" s="91"/>
    </row>
    <row r="605" spans="2:12" ht="15.75" customHeight="1" x14ac:dyDescent="0.3">
      <c r="B605" s="99"/>
      <c r="L605" s="91"/>
    </row>
    <row r="606" spans="2:12" ht="15.75" customHeight="1" x14ac:dyDescent="0.3">
      <c r="B606" s="99"/>
      <c r="L606" s="91"/>
    </row>
    <row r="607" spans="2:12" ht="15.75" customHeight="1" x14ac:dyDescent="0.3">
      <c r="B607" s="99"/>
      <c r="L607" s="91"/>
    </row>
    <row r="608" spans="2:12" ht="15.75" customHeight="1" x14ac:dyDescent="0.3">
      <c r="B608" s="99"/>
      <c r="L608" s="91"/>
    </row>
    <row r="609" spans="2:12" ht="15.75" customHeight="1" x14ac:dyDescent="0.3">
      <c r="B609" s="99"/>
      <c r="L609" s="91"/>
    </row>
    <row r="610" spans="2:12" ht="15.75" customHeight="1" x14ac:dyDescent="0.3">
      <c r="B610" s="99"/>
      <c r="L610" s="91"/>
    </row>
    <row r="611" spans="2:12" ht="15.75" customHeight="1" x14ac:dyDescent="0.3">
      <c r="B611" s="99"/>
      <c r="L611" s="91"/>
    </row>
    <row r="612" spans="2:12" ht="15.75" customHeight="1" x14ac:dyDescent="0.3">
      <c r="B612" s="99"/>
      <c r="L612" s="91"/>
    </row>
    <row r="613" spans="2:12" ht="15.75" customHeight="1" x14ac:dyDescent="0.3">
      <c r="B613" s="99"/>
      <c r="L613" s="91"/>
    </row>
    <row r="614" spans="2:12" ht="15.75" customHeight="1" x14ac:dyDescent="0.3">
      <c r="B614" s="99"/>
      <c r="L614" s="91"/>
    </row>
    <row r="615" spans="2:12" ht="15.75" customHeight="1" x14ac:dyDescent="0.3">
      <c r="B615" s="99"/>
      <c r="L615" s="91"/>
    </row>
    <row r="616" spans="2:12" ht="15.75" customHeight="1" x14ac:dyDescent="0.3">
      <c r="B616" s="99"/>
      <c r="L616" s="91"/>
    </row>
    <row r="617" spans="2:12" ht="15.75" customHeight="1" x14ac:dyDescent="0.3">
      <c r="B617" s="99"/>
      <c r="L617" s="91"/>
    </row>
    <row r="618" spans="2:12" ht="15.75" customHeight="1" x14ac:dyDescent="0.3">
      <c r="B618" s="99"/>
      <c r="L618" s="91"/>
    </row>
    <row r="619" spans="2:12" ht="15.75" customHeight="1" x14ac:dyDescent="0.3">
      <c r="B619" s="99"/>
      <c r="L619" s="91"/>
    </row>
    <row r="620" spans="2:12" ht="15.75" customHeight="1" x14ac:dyDescent="0.3">
      <c r="B620" s="99"/>
      <c r="L620" s="91"/>
    </row>
    <row r="621" spans="2:12" ht="15.75" customHeight="1" x14ac:dyDescent="0.3">
      <c r="B621" s="99"/>
      <c r="L621" s="91"/>
    </row>
    <row r="622" spans="2:12" ht="15.75" customHeight="1" x14ac:dyDescent="0.3">
      <c r="B622" s="99"/>
      <c r="L622" s="91"/>
    </row>
    <row r="623" spans="2:12" ht="15.75" customHeight="1" x14ac:dyDescent="0.3">
      <c r="B623" s="99"/>
      <c r="L623" s="91"/>
    </row>
    <row r="624" spans="2:12" ht="15.75" customHeight="1" x14ac:dyDescent="0.3">
      <c r="B624" s="99"/>
      <c r="L624" s="91"/>
    </row>
    <row r="625" spans="2:12" ht="15.75" customHeight="1" x14ac:dyDescent="0.3">
      <c r="B625" s="99"/>
      <c r="L625" s="91"/>
    </row>
    <row r="626" spans="2:12" ht="15.75" customHeight="1" x14ac:dyDescent="0.3">
      <c r="B626" s="99"/>
      <c r="L626" s="91"/>
    </row>
    <row r="627" spans="2:12" ht="15.75" customHeight="1" x14ac:dyDescent="0.3">
      <c r="B627" s="99"/>
      <c r="L627" s="91"/>
    </row>
    <row r="628" spans="2:12" ht="15.75" customHeight="1" x14ac:dyDescent="0.3">
      <c r="B628" s="99"/>
      <c r="L628" s="91"/>
    </row>
    <row r="629" spans="2:12" ht="15.75" customHeight="1" x14ac:dyDescent="0.3">
      <c r="B629" s="99"/>
      <c r="L629" s="91"/>
    </row>
    <row r="630" spans="2:12" ht="15.75" customHeight="1" x14ac:dyDescent="0.3">
      <c r="B630" s="99"/>
      <c r="L630" s="91"/>
    </row>
    <row r="631" spans="2:12" ht="15.75" customHeight="1" x14ac:dyDescent="0.3">
      <c r="B631" s="99"/>
      <c r="L631" s="91"/>
    </row>
    <row r="632" spans="2:12" ht="15.75" customHeight="1" x14ac:dyDescent="0.3">
      <c r="B632" s="99"/>
      <c r="L632" s="91"/>
    </row>
    <row r="633" spans="2:12" ht="15.75" customHeight="1" x14ac:dyDescent="0.3">
      <c r="B633" s="99"/>
      <c r="L633" s="91"/>
    </row>
    <row r="634" spans="2:12" ht="15.75" customHeight="1" x14ac:dyDescent="0.3">
      <c r="B634" s="99"/>
      <c r="L634" s="91"/>
    </row>
    <row r="635" spans="2:12" ht="15.75" customHeight="1" x14ac:dyDescent="0.3">
      <c r="B635" s="99"/>
      <c r="L635" s="91"/>
    </row>
    <row r="636" spans="2:12" ht="15.75" customHeight="1" x14ac:dyDescent="0.3">
      <c r="B636" s="99"/>
      <c r="L636" s="91"/>
    </row>
    <row r="637" spans="2:12" ht="15.75" customHeight="1" x14ac:dyDescent="0.3">
      <c r="B637" s="99"/>
      <c r="L637" s="91"/>
    </row>
    <row r="638" spans="2:12" ht="15.75" customHeight="1" x14ac:dyDescent="0.3">
      <c r="B638" s="99"/>
      <c r="L638" s="91"/>
    </row>
    <row r="639" spans="2:12" ht="15.75" customHeight="1" x14ac:dyDescent="0.3">
      <c r="B639" s="99"/>
      <c r="L639" s="91"/>
    </row>
    <row r="640" spans="2:12" ht="15.75" customHeight="1" x14ac:dyDescent="0.3">
      <c r="B640" s="99"/>
      <c r="L640" s="91"/>
    </row>
    <row r="641" spans="2:12" ht="15.75" customHeight="1" x14ac:dyDescent="0.3">
      <c r="B641" s="99"/>
      <c r="L641" s="91"/>
    </row>
    <row r="642" spans="2:12" ht="15.75" customHeight="1" x14ac:dyDescent="0.3">
      <c r="B642" s="99"/>
      <c r="L642" s="91"/>
    </row>
    <row r="643" spans="2:12" ht="15.75" customHeight="1" x14ac:dyDescent="0.3">
      <c r="B643" s="99"/>
      <c r="L643" s="91"/>
    </row>
    <row r="644" spans="2:12" ht="15.75" customHeight="1" x14ac:dyDescent="0.3">
      <c r="B644" s="99"/>
      <c r="L644" s="91"/>
    </row>
    <row r="645" spans="2:12" ht="15.75" customHeight="1" x14ac:dyDescent="0.3">
      <c r="B645" s="99"/>
      <c r="L645" s="91"/>
    </row>
    <row r="646" spans="2:12" ht="15.75" customHeight="1" x14ac:dyDescent="0.3">
      <c r="B646" s="99"/>
      <c r="L646" s="91"/>
    </row>
    <row r="647" spans="2:12" ht="15.75" customHeight="1" x14ac:dyDescent="0.3">
      <c r="B647" s="99"/>
      <c r="L647" s="91"/>
    </row>
    <row r="648" spans="2:12" ht="15.75" customHeight="1" x14ac:dyDescent="0.3">
      <c r="B648" s="99"/>
      <c r="L648" s="91"/>
    </row>
    <row r="649" spans="2:12" ht="15.75" customHeight="1" x14ac:dyDescent="0.3">
      <c r="B649" s="99"/>
      <c r="L649" s="91"/>
    </row>
    <row r="650" spans="2:12" ht="15.75" customHeight="1" x14ac:dyDescent="0.3">
      <c r="B650" s="99"/>
      <c r="L650" s="91"/>
    </row>
    <row r="651" spans="2:12" ht="15.75" customHeight="1" x14ac:dyDescent="0.3">
      <c r="B651" s="99"/>
      <c r="L651" s="91"/>
    </row>
    <row r="652" spans="2:12" ht="15.75" customHeight="1" x14ac:dyDescent="0.3">
      <c r="B652" s="99"/>
      <c r="L652" s="91"/>
    </row>
    <row r="653" spans="2:12" ht="15.75" customHeight="1" x14ac:dyDescent="0.3">
      <c r="B653" s="99"/>
      <c r="L653" s="91"/>
    </row>
    <row r="654" spans="2:12" ht="15.75" customHeight="1" x14ac:dyDescent="0.3">
      <c r="B654" s="99"/>
      <c r="L654" s="91"/>
    </row>
    <row r="655" spans="2:12" ht="15.75" customHeight="1" x14ac:dyDescent="0.3">
      <c r="B655" s="99"/>
      <c r="L655" s="91"/>
    </row>
    <row r="656" spans="2:12" ht="15.75" customHeight="1" x14ac:dyDescent="0.3">
      <c r="B656" s="99"/>
      <c r="L656" s="91"/>
    </row>
    <row r="657" spans="2:12" ht="15.75" customHeight="1" x14ac:dyDescent="0.3">
      <c r="B657" s="99"/>
      <c r="L657" s="91"/>
    </row>
    <row r="658" spans="2:12" ht="15.75" customHeight="1" x14ac:dyDescent="0.3">
      <c r="B658" s="99"/>
      <c r="L658" s="91"/>
    </row>
    <row r="659" spans="2:12" ht="15.75" customHeight="1" x14ac:dyDescent="0.3">
      <c r="B659" s="99"/>
      <c r="L659" s="91"/>
    </row>
    <row r="660" spans="2:12" ht="15.75" customHeight="1" x14ac:dyDescent="0.3">
      <c r="B660" s="99"/>
      <c r="L660" s="91"/>
    </row>
    <row r="661" spans="2:12" ht="15.75" customHeight="1" x14ac:dyDescent="0.3">
      <c r="B661" s="99"/>
      <c r="L661" s="91"/>
    </row>
    <row r="662" spans="2:12" ht="15.75" customHeight="1" x14ac:dyDescent="0.3">
      <c r="B662" s="99"/>
      <c r="L662" s="91"/>
    </row>
    <row r="663" spans="2:12" ht="15.75" customHeight="1" x14ac:dyDescent="0.3">
      <c r="B663" s="99"/>
      <c r="L663" s="91"/>
    </row>
    <row r="664" spans="2:12" ht="15.75" customHeight="1" x14ac:dyDescent="0.3">
      <c r="B664" s="99"/>
      <c r="L664" s="91"/>
    </row>
    <row r="665" spans="2:12" ht="15.75" customHeight="1" x14ac:dyDescent="0.3">
      <c r="B665" s="99"/>
      <c r="L665" s="91"/>
    </row>
    <row r="666" spans="2:12" ht="15.75" customHeight="1" x14ac:dyDescent="0.3">
      <c r="B666" s="99"/>
      <c r="L666" s="91"/>
    </row>
    <row r="667" spans="2:12" ht="15.75" customHeight="1" x14ac:dyDescent="0.3">
      <c r="B667" s="99"/>
      <c r="L667" s="91"/>
    </row>
    <row r="668" spans="2:12" ht="15.75" customHeight="1" x14ac:dyDescent="0.3">
      <c r="B668" s="99"/>
      <c r="L668" s="91"/>
    </row>
    <row r="669" spans="2:12" ht="15.75" customHeight="1" x14ac:dyDescent="0.3">
      <c r="B669" s="99"/>
      <c r="L669" s="91"/>
    </row>
    <row r="670" spans="2:12" ht="15.75" customHeight="1" x14ac:dyDescent="0.3">
      <c r="B670" s="99"/>
      <c r="L670" s="91"/>
    </row>
    <row r="671" spans="2:12" ht="15.75" customHeight="1" x14ac:dyDescent="0.3">
      <c r="B671" s="99"/>
      <c r="L671" s="91"/>
    </row>
    <row r="672" spans="2:12" ht="15.75" customHeight="1" x14ac:dyDescent="0.3">
      <c r="B672" s="99"/>
      <c r="L672" s="91"/>
    </row>
    <row r="673" spans="2:12" ht="15.75" customHeight="1" x14ac:dyDescent="0.3">
      <c r="B673" s="99"/>
      <c r="L673" s="91"/>
    </row>
    <row r="674" spans="2:12" ht="15.75" customHeight="1" x14ac:dyDescent="0.3">
      <c r="B674" s="99"/>
      <c r="L674" s="91"/>
    </row>
    <row r="675" spans="2:12" ht="15.75" customHeight="1" x14ac:dyDescent="0.3">
      <c r="B675" s="99"/>
      <c r="L675" s="91"/>
    </row>
    <row r="676" spans="2:12" ht="15.75" customHeight="1" x14ac:dyDescent="0.3">
      <c r="B676" s="99"/>
      <c r="L676" s="91"/>
    </row>
    <row r="677" spans="2:12" ht="15.75" customHeight="1" x14ac:dyDescent="0.3">
      <c r="B677" s="99"/>
      <c r="L677" s="91"/>
    </row>
    <row r="678" spans="2:12" ht="15.75" customHeight="1" x14ac:dyDescent="0.3">
      <c r="B678" s="99"/>
      <c r="L678" s="91"/>
    </row>
    <row r="679" spans="2:12" ht="15.75" customHeight="1" x14ac:dyDescent="0.3">
      <c r="B679" s="99"/>
      <c r="L679" s="91"/>
    </row>
    <row r="680" spans="2:12" ht="15.75" customHeight="1" x14ac:dyDescent="0.3">
      <c r="B680" s="99"/>
      <c r="L680" s="91"/>
    </row>
    <row r="681" spans="2:12" ht="15.75" customHeight="1" x14ac:dyDescent="0.3">
      <c r="B681" s="99"/>
      <c r="L681" s="91"/>
    </row>
    <row r="682" spans="2:12" ht="15.75" customHeight="1" x14ac:dyDescent="0.3">
      <c r="B682" s="99"/>
      <c r="L682" s="91"/>
    </row>
    <row r="683" spans="2:12" ht="15.75" customHeight="1" x14ac:dyDescent="0.3">
      <c r="B683" s="99"/>
      <c r="L683" s="91"/>
    </row>
    <row r="684" spans="2:12" ht="15.75" customHeight="1" x14ac:dyDescent="0.3">
      <c r="B684" s="99"/>
      <c r="L684" s="91"/>
    </row>
    <row r="685" spans="2:12" ht="15.75" customHeight="1" x14ac:dyDescent="0.3">
      <c r="B685" s="99"/>
      <c r="L685" s="91"/>
    </row>
    <row r="686" spans="2:12" ht="15.75" customHeight="1" x14ac:dyDescent="0.3">
      <c r="B686" s="99"/>
      <c r="L686" s="91"/>
    </row>
    <row r="687" spans="2:12" ht="15.75" customHeight="1" x14ac:dyDescent="0.3">
      <c r="B687" s="99"/>
      <c r="L687" s="91"/>
    </row>
    <row r="688" spans="2:12" ht="15.75" customHeight="1" x14ac:dyDescent="0.3">
      <c r="B688" s="99"/>
      <c r="L688" s="91"/>
    </row>
    <row r="689" spans="2:12" ht="15.75" customHeight="1" x14ac:dyDescent="0.3">
      <c r="B689" s="99"/>
      <c r="L689" s="91"/>
    </row>
    <row r="690" spans="2:12" ht="15.75" customHeight="1" x14ac:dyDescent="0.3">
      <c r="B690" s="99"/>
      <c r="L690" s="91"/>
    </row>
    <row r="691" spans="2:12" ht="15.75" customHeight="1" x14ac:dyDescent="0.3">
      <c r="B691" s="99"/>
      <c r="L691" s="91"/>
    </row>
    <row r="692" spans="2:12" ht="15.75" customHeight="1" x14ac:dyDescent="0.3">
      <c r="B692" s="99"/>
      <c r="L692" s="91"/>
    </row>
    <row r="693" spans="2:12" ht="15.75" customHeight="1" x14ac:dyDescent="0.3">
      <c r="B693" s="99"/>
      <c r="L693" s="91"/>
    </row>
    <row r="694" spans="2:12" ht="15.75" customHeight="1" x14ac:dyDescent="0.3">
      <c r="B694" s="99"/>
      <c r="L694" s="91"/>
    </row>
    <row r="695" spans="2:12" ht="15.75" customHeight="1" x14ac:dyDescent="0.3">
      <c r="B695" s="99"/>
      <c r="L695" s="91"/>
    </row>
    <row r="696" spans="2:12" ht="15.75" customHeight="1" x14ac:dyDescent="0.3">
      <c r="B696" s="99"/>
      <c r="L696" s="91"/>
    </row>
    <row r="697" spans="2:12" ht="15.75" customHeight="1" x14ac:dyDescent="0.3">
      <c r="B697" s="99"/>
      <c r="L697" s="91"/>
    </row>
    <row r="698" spans="2:12" ht="15.75" customHeight="1" x14ac:dyDescent="0.3">
      <c r="B698" s="99"/>
      <c r="L698" s="91"/>
    </row>
    <row r="699" spans="2:12" ht="15.75" customHeight="1" x14ac:dyDescent="0.3">
      <c r="B699" s="99"/>
      <c r="L699" s="91"/>
    </row>
    <row r="700" spans="2:12" ht="15.75" customHeight="1" x14ac:dyDescent="0.3">
      <c r="B700" s="99"/>
      <c r="L700" s="91"/>
    </row>
    <row r="701" spans="2:12" ht="15.75" customHeight="1" x14ac:dyDescent="0.3">
      <c r="B701" s="99"/>
      <c r="L701" s="91"/>
    </row>
    <row r="702" spans="2:12" ht="15.75" customHeight="1" x14ac:dyDescent="0.3">
      <c r="B702" s="99"/>
      <c r="L702" s="91"/>
    </row>
    <row r="703" spans="2:12" ht="15.75" customHeight="1" x14ac:dyDescent="0.3">
      <c r="B703" s="99"/>
      <c r="L703" s="91"/>
    </row>
    <row r="704" spans="2:12" ht="15.75" customHeight="1" x14ac:dyDescent="0.3">
      <c r="B704" s="99"/>
      <c r="L704" s="91"/>
    </row>
    <row r="705" spans="2:12" ht="15.75" customHeight="1" x14ac:dyDescent="0.3">
      <c r="B705" s="99"/>
      <c r="L705" s="91"/>
    </row>
    <row r="706" spans="2:12" ht="15.75" customHeight="1" x14ac:dyDescent="0.3">
      <c r="B706" s="99"/>
      <c r="L706" s="91"/>
    </row>
    <row r="707" spans="2:12" ht="15.75" customHeight="1" x14ac:dyDescent="0.3">
      <c r="B707" s="99"/>
      <c r="L707" s="91"/>
    </row>
    <row r="708" spans="2:12" ht="15.75" customHeight="1" x14ac:dyDescent="0.3">
      <c r="B708" s="99"/>
      <c r="L708" s="91"/>
    </row>
    <row r="709" spans="2:12" ht="15.75" customHeight="1" x14ac:dyDescent="0.3">
      <c r="B709" s="99"/>
      <c r="L709" s="91"/>
    </row>
    <row r="710" spans="2:12" ht="15.75" customHeight="1" x14ac:dyDescent="0.3">
      <c r="B710" s="99"/>
      <c r="L710" s="91"/>
    </row>
    <row r="711" spans="2:12" ht="15.75" customHeight="1" x14ac:dyDescent="0.3">
      <c r="B711" s="99"/>
      <c r="L711" s="91"/>
    </row>
    <row r="712" spans="2:12" ht="15.75" customHeight="1" x14ac:dyDescent="0.3">
      <c r="B712" s="99"/>
      <c r="L712" s="91"/>
    </row>
    <row r="713" spans="2:12" ht="15.75" customHeight="1" x14ac:dyDescent="0.3">
      <c r="B713" s="99"/>
      <c r="L713" s="91"/>
    </row>
    <row r="714" spans="2:12" ht="15.75" customHeight="1" x14ac:dyDescent="0.3">
      <c r="B714" s="99"/>
      <c r="L714" s="91"/>
    </row>
    <row r="715" spans="2:12" ht="15.75" customHeight="1" x14ac:dyDescent="0.3">
      <c r="B715" s="99"/>
      <c r="L715" s="91"/>
    </row>
    <row r="716" spans="2:12" ht="15.75" customHeight="1" x14ac:dyDescent="0.3">
      <c r="B716" s="99"/>
      <c r="L716" s="91"/>
    </row>
    <row r="717" spans="2:12" ht="15.75" customHeight="1" x14ac:dyDescent="0.3">
      <c r="B717" s="99"/>
      <c r="L717" s="91"/>
    </row>
    <row r="718" spans="2:12" ht="15.75" customHeight="1" x14ac:dyDescent="0.3">
      <c r="B718" s="99"/>
      <c r="L718" s="91"/>
    </row>
    <row r="719" spans="2:12" ht="15.75" customHeight="1" x14ac:dyDescent="0.3">
      <c r="B719" s="99"/>
      <c r="L719" s="91"/>
    </row>
    <row r="720" spans="2:12" ht="15.75" customHeight="1" x14ac:dyDescent="0.3">
      <c r="B720" s="99"/>
      <c r="L720" s="91"/>
    </row>
    <row r="721" spans="2:12" ht="15.75" customHeight="1" x14ac:dyDescent="0.3">
      <c r="B721" s="99"/>
      <c r="L721" s="91"/>
    </row>
    <row r="722" spans="2:12" ht="15.75" customHeight="1" x14ac:dyDescent="0.3">
      <c r="B722" s="99"/>
      <c r="L722" s="91"/>
    </row>
    <row r="723" spans="2:12" ht="15.75" customHeight="1" x14ac:dyDescent="0.3">
      <c r="B723" s="99"/>
      <c r="L723" s="91"/>
    </row>
    <row r="724" spans="2:12" ht="15.75" customHeight="1" x14ac:dyDescent="0.3">
      <c r="B724" s="99"/>
      <c r="L724" s="91"/>
    </row>
    <row r="725" spans="2:12" ht="15.75" customHeight="1" x14ac:dyDescent="0.3">
      <c r="B725" s="99"/>
      <c r="L725" s="91"/>
    </row>
    <row r="726" spans="2:12" ht="15.75" customHeight="1" x14ac:dyDescent="0.3">
      <c r="B726" s="99"/>
      <c r="L726" s="91"/>
    </row>
    <row r="727" spans="2:12" ht="15.75" customHeight="1" x14ac:dyDescent="0.3">
      <c r="B727" s="99"/>
      <c r="L727" s="91"/>
    </row>
    <row r="728" spans="2:12" ht="15.75" customHeight="1" x14ac:dyDescent="0.3">
      <c r="B728" s="99"/>
      <c r="L728" s="91"/>
    </row>
    <row r="729" spans="2:12" ht="15.75" customHeight="1" x14ac:dyDescent="0.3">
      <c r="B729" s="99"/>
      <c r="L729" s="91"/>
    </row>
    <row r="730" spans="2:12" ht="15.75" customHeight="1" x14ac:dyDescent="0.3">
      <c r="B730" s="99"/>
      <c r="L730" s="91"/>
    </row>
    <row r="731" spans="2:12" ht="15.75" customHeight="1" x14ac:dyDescent="0.3">
      <c r="B731" s="99"/>
      <c r="L731" s="91"/>
    </row>
    <row r="732" spans="2:12" ht="15.75" customHeight="1" x14ac:dyDescent="0.3">
      <c r="B732" s="99"/>
      <c r="L732" s="91"/>
    </row>
    <row r="733" spans="2:12" ht="15.75" customHeight="1" x14ac:dyDescent="0.3">
      <c r="B733" s="99"/>
      <c r="L733" s="91"/>
    </row>
    <row r="734" spans="2:12" ht="15.75" customHeight="1" x14ac:dyDescent="0.3">
      <c r="B734" s="99"/>
      <c r="L734" s="91"/>
    </row>
    <row r="735" spans="2:12" ht="15.75" customHeight="1" x14ac:dyDescent="0.3">
      <c r="B735" s="99"/>
      <c r="L735" s="91"/>
    </row>
    <row r="736" spans="2:12" ht="15.75" customHeight="1" x14ac:dyDescent="0.3">
      <c r="B736" s="99"/>
      <c r="L736" s="91"/>
    </row>
    <row r="737" spans="2:12" ht="15.75" customHeight="1" x14ac:dyDescent="0.3">
      <c r="B737" s="99"/>
      <c r="L737" s="91"/>
    </row>
    <row r="738" spans="2:12" ht="15.75" customHeight="1" x14ac:dyDescent="0.3">
      <c r="B738" s="99"/>
      <c r="L738" s="91"/>
    </row>
    <row r="739" spans="2:12" ht="15.75" customHeight="1" x14ac:dyDescent="0.3">
      <c r="B739" s="99"/>
      <c r="L739" s="91"/>
    </row>
    <row r="740" spans="2:12" ht="15.75" customHeight="1" x14ac:dyDescent="0.3">
      <c r="B740" s="99"/>
      <c r="L740" s="91"/>
    </row>
    <row r="741" spans="2:12" ht="15.75" customHeight="1" x14ac:dyDescent="0.3">
      <c r="B741" s="99"/>
      <c r="L741" s="91"/>
    </row>
    <row r="742" spans="2:12" ht="15.75" customHeight="1" x14ac:dyDescent="0.3">
      <c r="B742" s="99"/>
      <c r="L742" s="91"/>
    </row>
    <row r="743" spans="2:12" ht="15.75" customHeight="1" x14ac:dyDescent="0.3">
      <c r="B743" s="99"/>
      <c r="L743" s="91"/>
    </row>
    <row r="744" spans="2:12" ht="15.75" customHeight="1" x14ac:dyDescent="0.3">
      <c r="B744" s="99"/>
      <c r="L744" s="91"/>
    </row>
    <row r="745" spans="2:12" ht="15.75" customHeight="1" x14ac:dyDescent="0.3">
      <c r="B745" s="99"/>
      <c r="L745" s="91"/>
    </row>
    <row r="746" spans="2:12" ht="15.75" customHeight="1" x14ac:dyDescent="0.3">
      <c r="B746" s="99"/>
      <c r="L746" s="91"/>
    </row>
    <row r="747" spans="2:12" ht="15.75" customHeight="1" x14ac:dyDescent="0.3">
      <c r="B747" s="99"/>
      <c r="L747" s="91"/>
    </row>
    <row r="748" spans="2:12" ht="15.75" customHeight="1" x14ac:dyDescent="0.3">
      <c r="B748" s="99"/>
      <c r="L748" s="91"/>
    </row>
    <row r="749" spans="2:12" ht="15.75" customHeight="1" x14ac:dyDescent="0.3">
      <c r="B749" s="99"/>
      <c r="L749" s="91"/>
    </row>
    <row r="750" spans="2:12" ht="15.75" customHeight="1" x14ac:dyDescent="0.3">
      <c r="B750" s="99"/>
      <c r="L750" s="91"/>
    </row>
    <row r="751" spans="2:12" ht="15.75" customHeight="1" x14ac:dyDescent="0.3">
      <c r="B751" s="99"/>
      <c r="L751" s="91"/>
    </row>
    <row r="752" spans="2:12" ht="15.75" customHeight="1" x14ac:dyDescent="0.3">
      <c r="B752" s="99"/>
      <c r="L752" s="91"/>
    </row>
    <row r="753" spans="2:12" ht="15.75" customHeight="1" x14ac:dyDescent="0.3">
      <c r="B753" s="99"/>
      <c r="L753" s="91"/>
    </row>
    <row r="754" spans="2:12" ht="15.75" customHeight="1" x14ac:dyDescent="0.3">
      <c r="B754" s="99"/>
      <c r="L754" s="91"/>
    </row>
    <row r="755" spans="2:12" ht="15.75" customHeight="1" x14ac:dyDescent="0.3">
      <c r="B755" s="99"/>
      <c r="L755" s="91"/>
    </row>
    <row r="756" spans="2:12" ht="15.75" customHeight="1" x14ac:dyDescent="0.3">
      <c r="B756" s="99"/>
      <c r="L756" s="91"/>
    </row>
    <row r="757" spans="2:12" ht="15.75" customHeight="1" x14ac:dyDescent="0.3">
      <c r="B757" s="99"/>
      <c r="L757" s="91"/>
    </row>
    <row r="758" spans="2:12" ht="15.75" customHeight="1" x14ac:dyDescent="0.3">
      <c r="B758" s="99"/>
      <c r="L758" s="91"/>
    </row>
    <row r="759" spans="2:12" ht="15.75" customHeight="1" x14ac:dyDescent="0.3">
      <c r="B759" s="99"/>
      <c r="L759" s="91"/>
    </row>
    <row r="760" spans="2:12" ht="15.75" customHeight="1" x14ac:dyDescent="0.3">
      <c r="B760" s="99"/>
      <c r="L760" s="91"/>
    </row>
    <row r="761" spans="2:12" ht="15.75" customHeight="1" x14ac:dyDescent="0.3">
      <c r="B761" s="99"/>
      <c r="L761" s="91"/>
    </row>
    <row r="762" spans="2:12" ht="15.75" customHeight="1" x14ac:dyDescent="0.3">
      <c r="B762" s="99"/>
      <c r="L762" s="91"/>
    </row>
    <row r="763" spans="2:12" ht="15.75" customHeight="1" x14ac:dyDescent="0.3">
      <c r="B763" s="99"/>
      <c r="L763" s="91"/>
    </row>
    <row r="764" spans="2:12" ht="15.75" customHeight="1" x14ac:dyDescent="0.3">
      <c r="B764" s="99"/>
      <c r="L764" s="91"/>
    </row>
    <row r="765" spans="2:12" ht="15.75" customHeight="1" x14ac:dyDescent="0.3">
      <c r="B765" s="99"/>
      <c r="L765" s="91"/>
    </row>
    <row r="766" spans="2:12" ht="15.75" customHeight="1" x14ac:dyDescent="0.3">
      <c r="B766" s="99"/>
      <c r="L766" s="91"/>
    </row>
    <row r="767" spans="2:12" ht="15.75" customHeight="1" x14ac:dyDescent="0.3">
      <c r="B767" s="99"/>
      <c r="L767" s="91"/>
    </row>
    <row r="768" spans="2:12" ht="15.75" customHeight="1" x14ac:dyDescent="0.3">
      <c r="B768" s="99"/>
      <c r="L768" s="91"/>
    </row>
    <row r="769" spans="2:12" ht="15.75" customHeight="1" x14ac:dyDescent="0.3">
      <c r="B769" s="99"/>
      <c r="L769" s="91"/>
    </row>
    <row r="770" spans="2:12" ht="15.75" customHeight="1" x14ac:dyDescent="0.3">
      <c r="B770" s="99"/>
      <c r="L770" s="91"/>
    </row>
    <row r="771" spans="2:12" ht="15.75" customHeight="1" x14ac:dyDescent="0.3">
      <c r="B771" s="99"/>
      <c r="L771" s="91"/>
    </row>
    <row r="772" spans="2:12" ht="15.75" customHeight="1" x14ac:dyDescent="0.3">
      <c r="B772" s="99"/>
      <c r="L772" s="91"/>
    </row>
    <row r="773" spans="2:12" ht="15.75" customHeight="1" x14ac:dyDescent="0.3">
      <c r="B773" s="99"/>
      <c r="L773" s="91"/>
    </row>
    <row r="774" spans="2:12" ht="15.75" customHeight="1" x14ac:dyDescent="0.3">
      <c r="B774" s="99"/>
      <c r="L774" s="91"/>
    </row>
    <row r="775" spans="2:12" ht="15.75" customHeight="1" x14ac:dyDescent="0.3">
      <c r="B775" s="99"/>
      <c r="L775" s="91"/>
    </row>
    <row r="776" spans="2:12" ht="15.75" customHeight="1" x14ac:dyDescent="0.3">
      <c r="B776" s="99"/>
      <c r="L776" s="91"/>
    </row>
    <row r="777" spans="2:12" ht="15.75" customHeight="1" x14ac:dyDescent="0.3">
      <c r="B777" s="99"/>
      <c r="L777" s="91"/>
    </row>
    <row r="778" spans="2:12" ht="15.75" customHeight="1" x14ac:dyDescent="0.3">
      <c r="B778" s="99"/>
      <c r="L778" s="91"/>
    </row>
    <row r="779" spans="2:12" ht="15.75" customHeight="1" x14ac:dyDescent="0.3">
      <c r="B779" s="99"/>
      <c r="L779" s="91"/>
    </row>
    <row r="780" spans="2:12" ht="15.75" customHeight="1" x14ac:dyDescent="0.3">
      <c r="B780" s="99"/>
      <c r="L780" s="91"/>
    </row>
    <row r="781" spans="2:12" ht="15.75" customHeight="1" x14ac:dyDescent="0.3">
      <c r="B781" s="99"/>
      <c r="L781" s="91"/>
    </row>
    <row r="782" spans="2:12" ht="15.75" customHeight="1" x14ac:dyDescent="0.3">
      <c r="B782" s="99"/>
      <c r="L782" s="91"/>
    </row>
    <row r="783" spans="2:12" ht="15.75" customHeight="1" x14ac:dyDescent="0.3">
      <c r="B783" s="99"/>
      <c r="L783" s="91"/>
    </row>
    <row r="784" spans="2:12" ht="15.75" customHeight="1" x14ac:dyDescent="0.3">
      <c r="B784" s="99"/>
      <c r="L784" s="91"/>
    </row>
    <row r="785" spans="2:12" ht="15.75" customHeight="1" x14ac:dyDescent="0.3">
      <c r="B785" s="99"/>
      <c r="L785" s="91"/>
    </row>
    <row r="786" spans="2:12" ht="15.75" customHeight="1" x14ac:dyDescent="0.3">
      <c r="B786" s="99"/>
      <c r="L786" s="91"/>
    </row>
    <row r="787" spans="2:12" ht="15.75" customHeight="1" x14ac:dyDescent="0.3">
      <c r="B787" s="99"/>
      <c r="L787" s="91"/>
    </row>
    <row r="788" spans="2:12" ht="15.75" customHeight="1" x14ac:dyDescent="0.3">
      <c r="B788" s="99"/>
      <c r="L788" s="91"/>
    </row>
    <row r="789" spans="2:12" ht="15.75" customHeight="1" x14ac:dyDescent="0.3">
      <c r="B789" s="99"/>
      <c r="L789" s="91"/>
    </row>
    <row r="790" spans="2:12" ht="15.75" customHeight="1" x14ac:dyDescent="0.3">
      <c r="B790" s="99"/>
      <c r="L790" s="91"/>
    </row>
    <row r="791" spans="2:12" ht="15.75" customHeight="1" x14ac:dyDescent="0.3">
      <c r="B791" s="99"/>
      <c r="L791" s="91"/>
    </row>
    <row r="792" spans="2:12" ht="15.75" customHeight="1" x14ac:dyDescent="0.3">
      <c r="B792" s="99"/>
      <c r="L792" s="91"/>
    </row>
    <row r="793" spans="2:12" ht="15.75" customHeight="1" x14ac:dyDescent="0.3">
      <c r="B793" s="99"/>
      <c r="L793" s="91"/>
    </row>
    <row r="794" spans="2:12" ht="15.75" customHeight="1" x14ac:dyDescent="0.3">
      <c r="B794" s="99"/>
      <c r="L794" s="91"/>
    </row>
    <row r="795" spans="2:12" ht="15.75" customHeight="1" x14ac:dyDescent="0.3">
      <c r="B795" s="99"/>
      <c r="L795" s="91"/>
    </row>
    <row r="796" spans="2:12" ht="15.75" customHeight="1" x14ac:dyDescent="0.3">
      <c r="B796" s="99"/>
      <c r="L796" s="91"/>
    </row>
    <row r="797" spans="2:12" ht="15.75" customHeight="1" x14ac:dyDescent="0.3">
      <c r="B797" s="99"/>
      <c r="L797" s="91"/>
    </row>
    <row r="798" spans="2:12" ht="15.75" customHeight="1" x14ac:dyDescent="0.3">
      <c r="B798" s="99"/>
      <c r="L798" s="91"/>
    </row>
    <row r="799" spans="2:12" ht="15.75" customHeight="1" x14ac:dyDescent="0.3">
      <c r="B799" s="99"/>
      <c r="L799" s="91"/>
    </row>
    <row r="800" spans="2:12" ht="15.75" customHeight="1" x14ac:dyDescent="0.3">
      <c r="B800" s="99"/>
      <c r="L800" s="91"/>
    </row>
    <row r="801" spans="2:12" ht="15.75" customHeight="1" x14ac:dyDescent="0.3">
      <c r="B801" s="99"/>
      <c r="L801" s="91"/>
    </row>
    <row r="802" spans="2:12" ht="15.75" customHeight="1" x14ac:dyDescent="0.3">
      <c r="B802" s="99"/>
      <c r="L802" s="91"/>
    </row>
    <row r="803" spans="2:12" ht="15.75" customHeight="1" x14ac:dyDescent="0.3">
      <c r="B803" s="99"/>
      <c r="L803" s="91"/>
    </row>
    <row r="804" spans="2:12" ht="15.75" customHeight="1" x14ac:dyDescent="0.3">
      <c r="B804" s="99"/>
      <c r="L804" s="91"/>
    </row>
    <row r="805" spans="2:12" ht="15.75" customHeight="1" x14ac:dyDescent="0.3">
      <c r="B805" s="99"/>
      <c r="L805" s="91"/>
    </row>
    <row r="806" spans="2:12" ht="15.75" customHeight="1" x14ac:dyDescent="0.3">
      <c r="B806" s="99"/>
      <c r="L806" s="91"/>
    </row>
    <row r="807" spans="2:12" ht="15.75" customHeight="1" x14ac:dyDescent="0.3">
      <c r="B807" s="99"/>
      <c r="L807" s="91"/>
    </row>
    <row r="808" spans="2:12" ht="15.75" customHeight="1" x14ac:dyDescent="0.3">
      <c r="B808" s="99"/>
      <c r="L808" s="91"/>
    </row>
    <row r="809" spans="2:12" ht="15.75" customHeight="1" x14ac:dyDescent="0.3">
      <c r="B809" s="99"/>
      <c r="L809" s="91"/>
    </row>
    <row r="810" spans="2:12" ht="15.75" customHeight="1" x14ac:dyDescent="0.3">
      <c r="B810" s="99"/>
      <c r="L810" s="91"/>
    </row>
    <row r="811" spans="2:12" ht="15.75" customHeight="1" x14ac:dyDescent="0.3">
      <c r="B811" s="99"/>
      <c r="L811" s="91"/>
    </row>
    <row r="812" spans="2:12" ht="15.75" customHeight="1" x14ac:dyDescent="0.3">
      <c r="B812" s="99"/>
      <c r="L812" s="91"/>
    </row>
    <row r="813" spans="2:12" ht="15.75" customHeight="1" x14ac:dyDescent="0.3">
      <c r="B813" s="99"/>
      <c r="L813" s="91"/>
    </row>
    <row r="814" spans="2:12" ht="15.75" customHeight="1" x14ac:dyDescent="0.3">
      <c r="B814" s="99"/>
      <c r="L814" s="91"/>
    </row>
    <row r="815" spans="2:12" ht="15.75" customHeight="1" x14ac:dyDescent="0.3">
      <c r="B815" s="99"/>
      <c r="L815" s="91"/>
    </row>
    <row r="816" spans="2:12" ht="15.75" customHeight="1" x14ac:dyDescent="0.3">
      <c r="B816" s="99"/>
      <c r="L816" s="91"/>
    </row>
    <row r="817" spans="2:12" ht="15.75" customHeight="1" x14ac:dyDescent="0.3">
      <c r="B817" s="99"/>
      <c r="L817" s="91"/>
    </row>
    <row r="818" spans="2:12" ht="15.75" customHeight="1" x14ac:dyDescent="0.3">
      <c r="B818" s="99"/>
      <c r="L818" s="91"/>
    </row>
    <row r="819" spans="2:12" ht="15.75" customHeight="1" x14ac:dyDescent="0.3">
      <c r="B819" s="99"/>
      <c r="L819" s="91"/>
    </row>
    <row r="820" spans="2:12" ht="15.75" customHeight="1" x14ac:dyDescent="0.3">
      <c r="B820" s="99"/>
      <c r="L820" s="91"/>
    </row>
    <row r="821" spans="2:12" ht="15.75" customHeight="1" x14ac:dyDescent="0.3">
      <c r="B821" s="99"/>
      <c r="L821" s="91"/>
    </row>
    <row r="822" spans="2:12" ht="15.75" customHeight="1" x14ac:dyDescent="0.3">
      <c r="B822" s="99"/>
      <c r="L822" s="91"/>
    </row>
    <row r="823" spans="2:12" ht="15.75" customHeight="1" x14ac:dyDescent="0.3">
      <c r="B823" s="99"/>
      <c r="L823" s="91"/>
    </row>
    <row r="824" spans="2:12" ht="15.75" customHeight="1" x14ac:dyDescent="0.3">
      <c r="B824" s="99"/>
      <c r="L824" s="91"/>
    </row>
    <row r="825" spans="2:12" ht="15.75" customHeight="1" x14ac:dyDescent="0.3">
      <c r="B825" s="99"/>
      <c r="L825" s="91"/>
    </row>
    <row r="826" spans="2:12" ht="15.75" customHeight="1" x14ac:dyDescent="0.3">
      <c r="B826" s="99"/>
      <c r="L826" s="91"/>
    </row>
    <row r="827" spans="2:12" ht="15.75" customHeight="1" x14ac:dyDescent="0.3">
      <c r="B827" s="99"/>
      <c r="L827" s="91"/>
    </row>
    <row r="828" spans="2:12" ht="15.75" customHeight="1" x14ac:dyDescent="0.3">
      <c r="B828" s="99"/>
      <c r="L828" s="91"/>
    </row>
    <row r="829" spans="2:12" ht="15.75" customHeight="1" x14ac:dyDescent="0.3">
      <c r="B829" s="99"/>
      <c r="L829" s="91"/>
    </row>
    <row r="830" spans="2:12" ht="15.75" customHeight="1" x14ac:dyDescent="0.3">
      <c r="B830" s="99"/>
      <c r="L830" s="91"/>
    </row>
    <row r="831" spans="2:12" ht="15.75" customHeight="1" x14ac:dyDescent="0.3">
      <c r="B831" s="99"/>
      <c r="L831" s="91"/>
    </row>
    <row r="832" spans="2:12" ht="15.75" customHeight="1" x14ac:dyDescent="0.3">
      <c r="B832" s="99"/>
      <c r="L832" s="91"/>
    </row>
    <row r="833" spans="2:12" ht="15.75" customHeight="1" x14ac:dyDescent="0.3">
      <c r="B833" s="99"/>
      <c r="L833" s="91"/>
    </row>
    <row r="834" spans="2:12" ht="15.75" customHeight="1" x14ac:dyDescent="0.3">
      <c r="B834" s="99"/>
      <c r="L834" s="91"/>
    </row>
    <row r="835" spans="2:12" ht="15.75" customHeight="1" x14ac:dyDescent="0.3">
      <c r="B835" s="99"/>
      <c r="L835" s="91"/>
    </row>
    <row r="836" spans="2:12" ht="15.75" customHeight="1" x14ac:dyDescent="0.3">
      <c r="B836" s="99"/>
      <c r="L836" s="91"/>
    </row>
    <row r="837" spans="2:12" ht="15.75" customHeight="1" x14ac:dyDescent="0.3">
      <c r="B837" s="99"/>
      <c r="L837" s="91"/>
    </row>
    <row r="838" spans="2:12" ht="15.75" customHeight="1" x14ac:dyDescent="0.3">
      <c r="B838" s="99"/>
      <c r="L838" s="91"/>
    </row>
    <row r="839" spans="2:12" ht="15.75" customHeight="1" x14ac:dyDescent="0.3">
      <c r="B839" s="99"/>
      <c r="L839" s="91"/>
    </row>
    <row r="840" spans="2:12" ht="15.75" customHeight="1" x14ac:dyDescent="0.3">
      <c r="B840" s="99"/>
      <c r="L840" s="91"/>
    </row>
    <row r="841" spans="2:12" ht="15.75" customHeight="1" x14ac:dyDescent="0.3">
      <c r="B841" s="99"/>
      <c r="L841" s="91"/>
    </row>
    <row r="842" spans="2:12" ht="15.75" customHeight="1" x14ac:dyDescent="0.3">
      <c r="B842" s="99"/>
      <c r="L842" s="91"/>
    </row>
    <row r="843" spans="2:12" ht="15.75" customHeight="1" x14ac:dyDescent="0.3">
      <c r="B843" s="99"/>
      <c r="L843" s="91"/>
    </row>
    <row r="844" spans="2:12" ht="15.75" customHeight="1" x14ac:dyDescent="0.3">
      <c r="B844" s="99"/>
      <c r="L844" s="91"/>
    </row>
    <row r="845" spans="2:12" ht="15.75" customHeight="1" x14ac:dyDescent="0.3">
      <c r="B845" s="99"/>
      <c r="L845" s="91"/>
    </row>
    <row r="846" spans="2:12" ht="15.75" customHeight="1" x14ac:dyDescent="0.3">
      <c r="B846" s="99"/>
      <c r="L846" s="91"/>
    </row>
    <row r="847" spans="2:12" ht="15.75" customHeight="1" x14ac:dyDescent="0.3">
      <c r="B847" s="99"/>
      <c r="L847" s="91"/>
    </row>
    <row r="848" spans="2:12" ht="15.75" customHeight="1" x14ac:dyDescent="0.3">
      <c r="B848" s="99"/>
      <c r="L848" s="91"/>
    </row>
    <row r="849" spans="2:12" ht="15.75" customHeight="1" x14ac:dyDescent="0.3">
      <c r="B849" s="99"/>
      <c r="L849" s="91"/>
    </row>
    <row r="850" spans="2:12" ht="15.75" customHeight="1" x14ac:dyDescent="0.3">
      <c r="B850" s="99"/>
      <c r="L850" s="91"/>
    </row>
    <row r="851" spans="2:12" ht="15.75" customHeight="1" x14ac:dyDescent="0.3">
      <c r="B851" s="99"/>
      <c r="L851" s="91"/>
    </row>
    <row r="852" spans="2:12" ht="15.75" customHeight="1" x14ac:dyDescent="0.3">
      <c r="B852" s="99"/>
      <c r="L852" s="91"/>
    </row>
    <row r="853" spans="2:12" ht="15.75" customHeight="1" x14ac:dyDescent="0.3">
      <c r="B853" s="99"/>
      <c r="L853" s="91"/>
    </row>
    <row r="854" spans="2:12" ht="15.75" customHeight="1" x14ac:dyDescent="0.3">
      <c r="B854" s="99"/>
      <c r="L854" s="91"/>
    </row>
    <row r="855" spans="2:12" ht="15.75" customHeight="1" x14ac:dyDescent="0.3">
      <c r="B855" s="99"/>
      <c r="L855" s="91"/>
    </row>
    <row r="856" spans="2:12" ht="15.75" customHeight="1" x14ac:dyDescent="0.3">
      <c r="B856" s="99"/>
      <c r="L856" s="91"/>
    </row>
    <row r="857" spans="2:12" ht="15.75" customHeight="1" x14ac:dyDescent="0.3">
      <c r="B857" s="99"/>
      <c r="L857" s="91"/>
    </row>
    <row r="858" spans="2:12" ht="15.75" customHeight="1" x14ac:dyDescent="0.3">
      <c r="B858" s="99"/>
      <c r="L858" s="91"/>
    </row>
    <row r="859" spans="2:12" ht="15.75" customHeight="1" x14ac:dyDescent="0.3">
      <c r="B859" s="99"/>
      <c r="L859" s="91"/>
    </row>
    <row r="860" spans="2:12" ht="15.75" customHeight="1" x14ac:dyDescent="0.3">
      <c r="B860" s="99"/>
      <c r="L860" s="91"/>
    </row>
    <row r="861" spans="2:12" ht="15.75" customHeight="1" x14ac:dyDescent="0.3">
      <c r="B861" s="99"/>
      <c r="L861" s="91"/>
    </row>
    <row r="862" spans="2:12" ht="15.75" customHeight="1" x14ac:dyDescent="0.3">
      <c r="B862" s="99"/>
      <c r="L862" s="91"/>
    </row>
    <row r="863" spans="2:12" ht="15.75" customHeight="1" x14ac:dyDescent="0.3">
      <c r="B863" s="99"/>
      <c r="L863" s="91"/>
    </row>
    <row r="864" spans="2:12" ht="15.75" customHeight="1" x14ac:dyDescent="0.3">
      <c r="B864" s="99"/>
      <c r="L864" s="91"/>
    </row>
    <row r="865" spans="2:12" ht="15.75" customHeight="1" x14ac:dyDescent="0.3">
      <c r="B865" s="99"/>
      <c r="L865" s="91"/>
    </row>
    <row r="866" spans="2:12" ht="15.75" customHeight="1" x14ac:dyDescent="0.3">
      <c r="B866" s="99"/>
      <c r="L866" s="91"/>
    </row>
    <row r="867" spans="2:12" ht="15.75" customHeight="1" x14ac:dyDescent="0.3">
      <c r="B867" s="99"/>
      <c r="L867" s="91"/>
    </row>
    <row r="868" spans="2:12" ht="15.75" customHeight="1" x14ac:dyDescent="0.3">
      <c r="B868" s="99"/>
      <c r="L868" s="91"/>
    </row>
    <row r="869" spans="2:12" ht="15.75" customHeight="1" x14ac:dyDescent="0.3">
      <c r="B869" s="99"/>
      <c r="L869" s="91"/>
    </row>
    <row r="870" spans="2:12" ht="15.75" customHeight="1" x14ac:dyDescent="0.3">
      <c r="B870" s="99"/>
      <c r="L870" s="91"/>
    </row>
    <row r="871" spans="2:12" ht="15.75" customHeight="1" x14ac:dyDescent="0.3">
      <c r="B871" s="99"/>
      <c r="L871" s="91"/>
    </row>
    <row r="872" spans="2:12" ht="15.75" customHeight="1" x14ac:dyDescent="0.3">
      <c r="B872" s="99"/>
      <c r="L872" s="91"/>
    </row>
    <row r="873" spans="2:12" ht="15.75" customHeight="1" x14ac:dyDescent="0.3">
      <c r="B873" s="99"/>
      <c r="L873" s="91"/>
    </row>
    <row r="874" spans="2:12" ht="15.75" customHeight="1" x14ac:dyDescent="0.3">
      <c r="B874" s="99"/>
      <c r="L874" s="91"/>
    </row>
    <row r="875" spans="2:12" ht="15.75" customHeight="1" x14ac:dyDescent="0.3">
      <c r="B875" s="99"/>
      <c r="L875" s="91"/>
    </row>
    <row r="876" spans="2:12" ht="15.75" customHeight="1" x14ac:dyDescent="0.3">
      <c r="B876" s="99"/>
      <c r="L876" s="91"/>
    </row>
    <row r="877" spans="2:12" ht="15.75" customHeight="1" x14ac:dyDescent="0.3">
      <c r="B877" s="99"/>
      <c r="L877" s="91"/>
    </row>
    <row r="878" spans="2:12" ht="15.75" customHeight="1" x14ac:dyDescent="0.3">
      <c r="B878" s="99"/>
      <c r="L878" s="91"/>
    </row>
    <row r="879" spans="2:12" ht="15.75" customHeight="1" x14ac:dyDescent="0.3">
      <c r="B879" s="99"/>
      <c r="L879" s="91"/>
    </row>
    <row r="880" spans="2:12" ht="15.75" customHeight="1" x14ac:dyDescent="0.3">
      <c r="B880" s="99"/>
      <c r="L880" s="91"/>
    </row>
    <row r="881" spans="2:12" ht="15.75" customHeight="1" x14ac:dyDescent="0.3">
      <c r="B881" s="99"/>
      <c r="L881" s="91"/>
    </row>
    <row r="882" spans="2:12" ht="15.75" customHeight="1" x14ac:dyDescent="0.3">
      <c r="B882" s="99"/>
      <c r="L882" s="91"/>
    </row>
    <row r="883" spans="2:12" ht="15.75" customHeight="1" x14ac:dyDescent="0.3">
      <c r="B883" s="99"/>
      <c r="L883" s="91"/>
    </row>
    <row r="884" spans="2:12" ht="15.75" customHeight="1" x14ac:dyDescent="0.3">
      <c r="B884" s="99"/>
      <c r="L884" s="91"/>
    </row>
    <row r="885" spans="2:12" ht="15.75" customHeight="1" x14ac:dyDescent="0.3">
      <c r="B885" s="99"/>
      <c r="L885" s="91"/>
    </row>
    <row r="886" spans="2:12" ht="15.75" customHeight="1" x14ac:dyDescent="0.3">
      <c r="B886" s="99"/>
      <c r="L886" s="91"/>
    </row>
    <row r="887" spans="2:12" ht="15.75" customHeight="1" x14ac:dyDescent="0.3">
      <c r="B887" s="99"/>
      <c r="L887" s="91"/>
    </row>
    <row r="888" spans="2:12" ht="15.75" customHeight="1" x14ac:dyDescent="0.3">
      <c r="B888" s="99"/>
      <c r="L888" s="91"/>
    </row>
    <row r="889" spans="2:12" ht="15.75" customHeight="1" x14ac:dyDescent="0.3">
      <c r="B889" s="99"/>
      <c r="L889" s="91"/>
    </row>
    <row r="890" spans="2:12" ht="15.75" customHeight="1" x14ac:dyDescent="0.3">
      <c r="B890" s="99"/>
      <c r="L890" s="91"/>
    </row>
    <row r="891" spans="2:12" ht="15.75" customHeight="1" x14ac:dyDescent="0.3">
      <c r="B891" s="99"/>
      <c r="L891" s="91"/>
    </row>
    <row r="892" spans="2:12" ht="15.75" customHeight="1" x14ac:dyDescent="0.3">
      <c r="B892" s="99"/>
      <c r="L892" s="91"/>
    </row>
    <row r="893" spans="2:12" ht="15.75" customHeight="1" x14ac:dyDescent="0.3">
      <c r="B893" s="99"/>
      <c r="L893" s="91"/>
    </row>
    <row r="894" spans="2:12" ht="15.75" customHeight="1" x14ac:dyDescent="0.3">
      <c r="B894" s="99"/>
      <c r="L894" s="91"/>
    </row>
    <row r="895" spans="2:12" ht="15.75" customHeight="1" x14ac:dyDescent="0.3">
      <c r="B895" s="99"/>
      <c r="L895" s="91"/>
    </row>
    <row r="896" spans="2:12" ht="15.75" customHeight="1" x14ac:dyDescent="0.3">
      <c r="B896" s="99"/>
      <c r="L896" s="91"/>
    </row>
    <row r="897" spans="2:12" ht="15.75" customHeight="1" x14ac:dyDescent="0.3">
      <c r="B897" s="99"/>
      <c r="L897" s="91"/>
    </row>
    <row r="898" spans="2:12" ht="15.75" customHeight="1" x14ac:dyDescent="0.3">
      <c r="B898" s="99"/>
      <c r="L898" s="91"/>
    </row>
    <row r="899" spans="2:12" ht="15.75" customHeight="1" x14ac:dyDescent="0.3">
      <c r="B899" s="99"/>
      <c r="L899" s="91"/>
    </row>
    <row r="900" spans="2:12" ht="15.75" customHeight="1" x14ac:dyDescent="0.3">
      <c r="B900" s="99"/>
      <c r="L900" s="91"/>
    </row>
    <row r="901" spans="2:12" ht="15.75" customHeight="1" x14ac:dyDescent="0.3">
      <c r="B901" s="99"/>
      <c r="L901" s="91"/>
    </row>
    <row r="902" spans="2:12" ht="15.75" customHeight="1" x14ac:dyDescent="0.3">
      <c r="B902" s="99"/>
      <c r="L902" s="91"/>
    </row>
    <row r="903" spans="2:12" ht="15.75" customHeight="1" x14ac:dyDescent="0.3">
      <c r="B903" s="99"/>
      <c r="L903" s="91"/>
    </row>
    <row r="904" spans="2:12" ht="15.75" customHeight="1" x14ac:dyDescent="0.3">
      <c r="B904" s="99"/>
      <c r="L904" s="91"/>
    </row>
    <row r="905" spans="2:12" ht="15.75" customHeight="1" x14ac:dyDescent="0.3">
      <c r="B905" s="99"/>
      <c r="L905" s="91"/>
    </row>
    <row r="906" spans="2:12" ht="15.75" customHeight="1" x14ac:dyDescent="0.3">
      <c r="B906" s="99"/>
      <c r="L906" s="91"/>
    </row>
    <row r="907" spans="2:12" ht="15.75" customHeight="1" x14ac:dyDescent="0.3">
      <c r="B907" s="99"/>
      <c r="L907" s="91"/>
    </row>
    <row r="908" spans="2:12" ht="15.75" customHeight="1" x14ac:dyDescent="0.3">
      <c r="B908" s="99"/>
      <c r="L908" s="91"/>
    </row>
    <row r="909" spans="2:12" ht="15.75" customHeight="1" x14ac:dyDescent="0.3">
      <c r="B909" s="99"/>
      <c r="L909" s="91"/>
    </row>
    <row r="910" spans="2:12" ht="15.75" customHeight="1" x14ac:dyDescent="0.3">
      <c r="B910" s="99"/>
      <c r="L910" s="91"/>
    </row>
    <row r="911" spans="2:12" ht="15.75" customHeight="1" x14ac:dyDescent="0.3">
      <c r="B911" s="99"/>
      <c r="L911" s="91"/>
    </row>
    <row r="912" spans="2:12" ht="15.75" customHeight="1" x14ac:dyDescent="0.3">
      <c r="B912" s="99"/>
      <c r="L912" s="91"/>
    </row>
    <row r="913" spans="2:12" ht="15.75" customHeight="1" x14ac:dyDescent="0.3">
      <c r="B913" s="99"/>
      <c r="L913" s="91"/>
    </row>
    <row r="914" spans="2:12" ht="15.75" customHeight="1" x14ac:dyDescent="0.3">
      <c r="B914" s="99"/>
      <c r="L914" s="91"/>
    </row>
    <row r="915" spans="2:12" ht="15.75" customHeight="1" x14ac:dyDescent="0.3">
      <c r="B915" s="99"/>
      <c r="L915" s="91"/>
    </row>
    <row r="916" spans="2:12" ht="15.75" customHeight="1" x14ac:dyDescent="0.3">
      <c r="B916" s="99"/>
      <c r="L916" s="91"/>
    </row>
    <row r="917" spans="2:12" ht="15.75" customHeight="1" x14ac:dyDescent="0.3">
      <c r="B917" s="99"/>
      <c r="L917" s="91"/>
    </row>
    <row r="918" spans="2:12" ht="15.75" customHeight="1" x14ac:dyDescent="0.3">
      <c r="B918" s="99"/>
      <c r="L918" s="91"/>
    </row>
    <row r="919" spans="2:12" ht="15.75" customHeight="1" x14ac:dyDescent="0.3">
      <c r="B919" s="99"/>
      <c r="L919" s="91"/>
    </row>
    <row r="920" spans="2:12" ht="15.75" customHeight="1" x14ac:dyDescent="0.3">
      <c r="B920" s="99"/>
      <c r="L920" s="91"/>
    </row>
    <row r="921" spans="2:12" ht="15.75" customHeight="1" x14ac:dyDescent="0.3">
      <c r="B921" s="99"/>
      <c r="L921" s="91"/>
    </row>
    <row r="922" spans="2:12" ht="15.75" customHeight="1" x14ac:dyDescent="0.3">
      <c r="B922" s="99"/>
      <c r="L922" s="91"/>
    </row>
    <row r="923" spans="2:12" ht="15.75" customHeight="1" x14ac:dyDescent="0.3">
      <c r="B923" s="99"/>
      <c r="L923" s="91"/>
    </row>
    <row r="924" spans="2:12" ht="15.75" customHeight="1" x14ac:dyDescent="0.3">
      <c r="B924" s="99"/>
      <c r="L924" s="91"/>
    </row>
    <row r="925" spans="2:12" ht="15.75" customHeight="1" x14ac:dyDescent="0.3">
      <c r="B925" s="99"/>
      <c r="L925" s="91"/>
    </row>
    <row r="926" spans="2:12" ht="15.75" customHeight="1" x14ac:dyDescent="0.3">
      <c r="B926" s="99"/>
      <c r="L926" s="91"/>
    </row>
    <row r="927" spans="2:12" ht="15.75" customHeight="1" x14ac:dyDescent="0.3">
      <c r="B927" s="99"/>
      <c r="L927" s="91"/>
    </row>
    <row r="928" spans="2:12" ht="15.75" customHeight="1" x14ac:dyDescent="0.3">
      <c r="B928" s="99"/>
      <c r="L928" s="91"/>
    </row>
    <row r="929" spans="2:12" ht="15.75" customHeight="1" x14ac:dyDescent="0.3">
      <c r="B929" s="99"/>
      <c r="L929" s="91"/>
    </row>
    <row r="930" spans="2:12" ht="15.75" customHeight="1" x14ac:dyDescent="0.3">
      <c r="B930" s="99"/>
      <c r="L930" s="91"/>
    </row>
    <row r="931" spans="2:12" ht="15.75" customHeight="1" x14ac:dyDescent="0.3">
      <c r="B931" s="99"/>
      <c r="L931" s="91"/>
    </row>
    <row r="932" spans="2:12" ht="15.75" customHeight="1" x14ac:dyDescent="0.3">
      <c r="B932" s="99"/>
      <c r="L932" s="91"/>
    </row>
    <row r="933" spans="2:12" ht="15.75" customHeight="1" x14ac:dyDescent="0.3">
      <c r="B933" s="99"/>
      <c r="L933" s="91"/>
    </row>
    <row r="934" spans="2:12" ht="15.75" customHeight="1" x14ac:dyDescent="0.3">
      <c r="B934" s="99"/>
      <c r="L934" s="91"/>
    </row>
    <row r="935" spans="2:12" ht="15.75" customHeight="1" x14ac:dyDescent="0.3">
      <c r="B935" s="99"/>
      <c r="L935" s="91"/>
    </row>
    <row r="936" spans="2:12" ht="15.75" customHeight="1" x14ac:dyDescent="0.3">
      <c r="B936" s="99"/>
      <c r="L936" s="91"/>
    </row>
    <row r="937" spans="2:12" ht="15.75" customHeight="1" x14ac:dyDescent="0.3">
      <c r="B937" s="99"/>
      <c r="L937" s="91"/>
    </row>
    <row r="938" spans="2:12" ht="15.75" customHeight="1" x14ac:dyDescent="0.3">
      <c r="B938" s="99"/>
      <c r="L938" s="91"/>
    </row>
    <row r="939" spans="2:12" ht="15.75" customHeight="1" x14ac:dyDescent="0.3">
      <c r="B939" s="99"/>
      <c r="L939" s="91"/>
    </row>
    <row r="940" spans="2:12" ht="15.75" customHeight="1" x14ac:dyDescent="0.3">
      <c r="B940" s="99"/>
      <c r="L940" s="91"/>
    </row>
    <row r="941" spans="2:12" ht="15.75" customHeight="1" x14ac:dyDescent="0.3">
      <c r="B941" s="99"/>
      <c r="L941" s="91"/>
    </row>
    <row r="942" spans="2:12" ht="15.75" customHeight="1" x14ac:dyDescent="0.3">
      <c r="B942" s="99"/>
      <c r="L942" s="91"/>
    </row>
    <row r="943" spans="2:12" ht="15.75" customHeight="1" x14ac:dyDescent="0.3">
      <c r="B943" s="99"/>
      <c r="L943" s="91"/>
    </row>
    <row r="944" spans="2:12" ht="15.75" customHeight="1" x14ac:dyDescent="0.3">
      <c r="B944" s="99"/>
      <c r="L944" s="91"/>
    </row>
    <row r="945" spans="2:12" ht="15.75" customHeight="1" x14ac:dyDescent="0.3">
      <c r="B945" s="99"/>
      <c r="L945" s="91"/>
    </row>
    <row r="946" spans="2:12" ht="15.75" customHeight="1" x14ac:dyDescent="0.3">
      <c r="B946" s="99"/>
      <c r="L946" s="91"/>
    </row>
    <row r="947" spans="2:12" ht="15.75" customHeight="1" x14ac:dyDescent="0.3">
      <c r="B947" s="99"/>
      <c r="L947" s="91"/>
    </row>
    <row r="948" spans="2:12" ht="15.75" customHeight="1" x14ac:dyDescent="0.3">
      <c r="B948" s="99"/>
      <c r="L948" s="91"/>
    </row>
    <row r="949" spans="2:12" ht="15.75" customHeight="1" x14ac:dyDescent="0.3">
      <c r="B949" s="99"/>
      <c r="L949" s="91"/>
    </row>
    <row r="950" spans="2:12" ht="15.75" customHeight="1" x14ac:dyDescent="0.3">
      <c r="B950" s="99"/>
      <c r="L950" s="91"/>
    </row>
    <row r="951" spans="2:12" ht="15.75" customHeight="1" x14ac:dyDescent="0.3">
      <c r="B951" s="99"/>
      <c r="L951" s="91"/>
    </row>
    <row r="952" spans="2:12" ht="15.75" customHeight="1" x14ac:dyDescent="0.3">
      <c r="B952" s="99"/>
      <c r="L952" s="91"/>
    </row>
    <row r="953" spans="2:12" ht="15.75" customHeight="1" x14ac:dyDescent="0.3">
      <c r="B953" s="99"/>
      <c r="L953" s="91"/>
    </row>
    <row r="954" spans="2:12" ht="15.75" customHeight="1" x14ac:dyDescent="0.3">
      <c r="B954" s="99"/>
      <c r="L954" s="91"/>
    </row>
    <row r="955" spans="2:12" ht="15.75" customHeight="1" x14ac:dyDescent="0.3">
      <c r="B955" s="99"/>
      <c r="L955" s="91"/>
    </row>
    <row r="956" spans="2:12" ht="15.75" customHeight="1" x14ac:dyDescent="0.3">
      <c r="B956" s="99"/>
      <c r="L956" s="91"/>
    </row>
    <row r="957" spans="2:12" ht="15.75" customHeight="1" x14ac:dyDescent="0.3">
      <c r="B957" s="99"/>
      <c r="L957" s="91"/>
    </row>
    <row r="958" spans="2:12" ht="15.75" customHeight="1" x14ac:dyDescent="0.3">
      <c r="B958" s="99"/>
      <c r="L958" s="91"/>
    </row>
    <row r="959" spans="2:12" ht="15.75" customHeight="1" x14ac:dyDescent="0.3">
      <c r="B959" s="99"/>
      <c r="L959" s="91"/>
    </row>
    <row r="960" spans="2:12" ht="15.75" customHeight="1" x14ac:dyDescent="0.3">
      <c r="B960" s="99"/>
      <c r="L960" s="91"/>
    </row>
    <row r="961" spans="2:12" ht="15.75" customHeight="1" x14ac:dyDescent="0.3">
      <c r="B961" s="99"/>
      <c r="L961" s="91"/>
    </row>
    <row r="962" spans="2:12" ht="15.75" customHeight="1" x14ac:dyDescent="0.3">
      <c r="B962" s="99"/>
      <c r="L962" s="91"/>
    </row>
    <row r="963" spans="2:12" ht="15.75" customHeight="1" x14ac:dyDescent="0.3">
      <c r="B963" s="99"/>
      <c r="L963" s="91"/>
    </row>
    <row r="964" spans="2:12" ht="15.75" customHeight="1" x14ac:dyDescent="0.3">
      <c r="B964" s="99"/>
      <c r="L964" s="91"/>
    </row>
    <row r="965" spans="2:12" ht="15.75" customHeight="1" x14ac:dyDescent="0.3">
      <c r="B965" s="99"/>
      <c r="L965" s="91"/>
    </row>
    <row r="966" spans="2:12" ht="15.75" customHeight="1" x14ac:dyDescent="0.3">
      <c r="B966" s="99"/>
      <c r="L966" s="91"/>
    </row>
    <row r="967" spans="2:12" ht="15.75" customHeight="1" x14ac:dyDescent="0.3">
      <c r="B967" s="99"/>
      <c r="L967" s="91"/>
    </row>
    <row r="968" spans="2:12" ht="15.75" customHeight="1" x14ac:dyDescent="0.3">
      <c r="B968" s="99"/>
      <c r="L968" s="91"/>
    </row>
    <row r="969" spans="2:12" ht="15.75" customHeight="1" x14ac:dyDescent="0.3">
      <c r="B969" s="99"/>
      <c r="L969" s="91"/>
    </row>
    <row r="970" spans="2:12" ht="15.75" customHeight="1" x14ac:dyDescent="0.3">
      <c r="B970" s="99"/>
      <c r="L970" s="91"/>
    </row>
    <row r="971" spans="2:12" ht="15.75" customHeight="1" x14ac:dyDescent="0.3">
      <c r="B971" s="99"/>
      <c r="L971" s="91"/>
    </row>
    <row r="972" spans="2:12" ht="15.75" customHeight="1" x14ac:dyDescent="0.3">
      <c r="B972" s="99"/>
      <c r="L972" s="91"/>
    </row>
    <row r="973" spans="2:12" ht="15.75" customHeight="1" x14ac:dyDescent="0.3">
      <c r="B973" s="99"/>
      <c r="L973" s="91"/>
    </row>
    <row r="974" spans="2:12" ht="15.75" customHeight="1" x14ac:dyDescent="0.3">
      <c r="B974" s="99"/>
      <c r="L974" s="91"/>
    </row>
    <row r="975" spans="2:12" ht="15.75" customHeight="1" x14ac:dyDescent="0.3">
      <c r="B975" s="99"/>
      <c r="L975" s="91"/>
    </row>
    <row r="976" spans="2:12" ht="15.75" customHeight="1" x14ac:dyDescent="0.3">
      <c r="B976" s="99"/>
      <c r="L976" s="91"/>
    </row>
    <row r="977" spans="2:12" ht="15.75" customHeight="1" x14ac:dyDescent="0.3">
      <c r="B977" s="99"/>
      <c r="L977" s="91"/>
    </row>
    <row r="978" spans="2:12" ht="15.75" customHeight="1" x14ac:dyDescent="0.3">
      <c r="B978" s="99"/>
      <c r="L978" s="91"/>
    </row>
    <row r="979" spans="2:12" ht="15.75" customHeight="1" x14ac:dyDescent="0.3">
      <c r="B979" s="99"/>
      <c r="L979" s="91"/>
    </row>
    <row r="980" spans="2:12" ht="15.75" customHeight="1" x14ac:dyDescent="0.3">
      <c r="B980" s="99"/>
      <c r="L980" s="91"/>
    </row>
    <row r="981" spans="2:12" ht="15.75" customHeight="1" x14ac:dyDescent="0.3">
      <c r="B981" s="99"/>
      <c r="L981" s="91"/>
    </row>
    <row r="982" spans="2:12" ht="15.75" customHeight="1" x14ac:dyDescent="0.3">
      <c r="B982" s="99"/>
      <c r="L982" s="91"/>
    </row>
    <row r="983" spans="2:12" ht="15.75" customHeight="1" x14ac:dyDescent="0.3">
      <c r="B983" s="99"/>
      <c r="L983" s="91"/>
    </row>
    <row r="984" spans="2:12" ht="15.75" customHeight="1" x14ac:dyDescent="0.3">
      <c r="B984" s="99"/>
      <c r="L984" s="91"/>
    </row>
    <row r="985" spans="2:12" ht="15.75" customHeight="1" x14ac:dyDescent="0.3">
      <c r="B985" s="99"/>
      <c r="L985" s="91"/>
    </row>
    <row r="986" spans="2:12" ht="15.75" customHeight="1" x14ac:dyDescent="0.3">
      <c r="B986" s="99"/>
      <c r="L986" s="91"/>
    </row>
    <row r="987" spans="2:12" ht="15.75" customHeight="1" x14ac:dyDescent="0.3">
      <c r="B987" s="99"/>
      <c r="L987" s="91"/>
    </row>
    <row r="988" spans="2:12" ht="15.75" customHeight="1" x14ac:dyDescent="0.3">
      <c r="B988" s="99"/>
      <c r="L988" s="91"/>
    </row>
    <row r="989" spans="2:12" ht="15.75" customHeight="1" x14ac:dyDescent="0.3">
      <c r="B989" s="99"/>
      <c r="L989" s="91"/>
    </row>
    <row r="990" spans="2:12" ht="15.75" customHeight="1" x14ac:dyDescent="0.3">
      <c r="B990" s="99"/>
      <c r="L990" s="91"/>
    </row>
    <row r="991" spans="2:12" ht="15.75" customHeight="1" x14ac:dyDescent="0.3">
      <c r="B991" s="99"/>
      <c r="L991" s="91"/>
    </row>
    <row r="992" spans="2:12" ht="15.75" customHeight="1" x14ac:dyDescent="0.3">
      <c r="B992" s="99"/>
      <c r="L992" s="91"/>
    </row>
    <row r="993" spans="2:12" ht="15.75" customHeight="1" x14ac:dyDescent="0.3">
      <c r="B993" s="99"/>
      <c r="L993" s="91"/>
    </row>
    <row r="994" spans="2:12" ht="15.75" customHeight="1" x14ac:dyDescent="0.3">
      <c r="B994" s="99"/>
      <c r="L994" s="91"/>
    </row>
    <row r="995" spans="2:12" ht="15.75" customHeight="1" x14ac:dyDescent="0.3">
      <c r="B995" s="99"/>
      <c r="L995" s="91"/>
    </row>
    <row r="996" spans="2:12" ht="15.75" customHeight="1" x14ac:dyDescent="0.3">
      <c r="B996" s="99"/>
      <c r="L996" s="91"/>
    </row>
    <row r="997" spans="2:12" ht="15.75" customHeight="1" x14ac:dyDescent="0.3">
      <c r="B997" s="99"/>
      <c r="L997" s="91"/>
    </row>
    <row r="998" spans="2:12" ht="15.75" customHeight="1" x14ac:dyDescent="0.3">
      <c r="B998" s="99"/>
      <c r="L998" s="91"/>
    </row>
    <row r="999" spans="2:12" ht="15.75" customHeight="1" x14ac:dyDescent="0.3">
      <c r="B999" s="99"/>
      <c r="L999" s="91"/>
    </row>
    <row r="1000" spans="2:12" ht="15.75" customHeight="1" x14ac:dyDescent="0.3">
      <c r="B1000" s="99"/>
      <c r="L1000" s="91"/>
    </row>
    <row r="1001" spans="2:12" ht="15.75" customHeight="1" x14ac:dyDescent="0.3">
      <c r="B1001" s="99"/>
      <c r="L1001" s="91"/>
    </row>
  </sheetData>
  <mergeCells count="68">
    <mergeCell ref="B88:G88"/>
    <mergeCell ref="B89:B90"/>
    <mergeCell ref="C89:F89"/>
    <mergeCell ref="G89:G90"/>
    <mergeCell ref="B114:G114"/>
    <mergeCell ref="C115:F115"/>
    <mergeCell ref="G115:G116"/>
    <mergeCell ref="B131:G131"/>
    <mergeCell ref="C132:F132"/>
    <mergeCell ref="B115:B116"/>
    <mergeCell ref="C118:C119"/>
    <mergeCell ref="D118:D119"/>
    <mergeCell ref="E118:E119"/>
    <mergeCell ref="F118:F119"/>
    <mergeCell ref="G118:G119"/>
    <mergeCell ref="B132:B133"/>
    <mergeCell ref="G132:G133"/>
    <mergeCell ref="B137:G137"/>
    <mergeCell ref="B138:B139"/>
    <mergeCell ref="C138:F138"/>
    <mergeCell ref="G138:G139"/>
    <mergeCell ref="C141:C142"/>
    <mergeCell ref="D141:D142"/>
    <mergeCell ref="G141:G142"/>
    <mergeCell ref="E180:E181"/>
    <mergeCell ref="F180:F181"/>
    <mergeCell ref="E141:E142"/>
    <mergeCell ref="F141:F142"/>
    <mergeCell ref="B155:B156"/>
    <mergeCell ref="C155:F155"/>
    <mergeCell ref="G155:G156"/>
    <mergeCell ref="C180:C181"/>
    <mergeCell ref="D180:D181"/>
    <mergeCell ref="G180:G181"/>
    <mergeCell ref="E6:E7"/>
    <mergeCell ref="F6:F7"/>
    <mergeCell ref="G6:G7"/>
    <mergeCell ref="B12:I12"/>
    <mergeCell ref="B13:B14"/>
    <mergeCell ref="C13:F13"/>
    <mergeCell ref="G13:G14"/>
    <mergeCell ref="H13:I13"/>
    <mergeCell ref="B27:I27"/>
    <mergeCell ref="B28:B29"/>
    <mergeCell ref="C28:F28"/>
    <mergeCell ref="G28:G29"/>
    <mergeCell ref="H6:H7"/>
    <mergeCell ref="B1:I1"/>
    <mergeCell ref="B2:B3"/>
    <mergeCell ref="C2:F2"/>
    <mergeCell ref="G2:G3"/>
    <mergeCell ref="H2:I2"/>
    <mergeCell ref="C6:C7"/>
    <mergeCell ref="D6:D7"/>
    <mergeCell ref="I6:I7"/>
    <mergeCell ref="H28:I28"/>
    <mergeCell ref="B46:G46"/>
    <mergeCell ref="B47:B48"/>
    <mergeCell ref="G47:G48"/>
    <mergeCell ref="C75:F75"/>
    <mergeCell ref="G75:G76"/>
    <mergeCell ref="C47:F47"/>
    <mergeCell ref="B58:G58"/>
    <mergeCell ref="B59:B60"/>
    <mergeCell ref="C59:F59"/>
    <mergeCell ref="G59:G60"/>
    <mergeCell ref="B74:G74"/>
    <mergeCell ref="B75:B76"/>
  </mergeCells>
  <pageMargins left="0.7" right="0.7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Main</vt:lpstr>
      <vt:lpstr>Main without difference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Tetiana Konieva</cp:lastModifiedBy>
  <dcterms:created xsi:type="dcterms:W3CDTF">2015-06-05T18:19:34Z</dcterms:created>
  <dcterms:modified xsi:type="dcterms:W3CDTF">2023-12-16T08:38:48Z</dcterms:modified>
</cp:coreProperties>
</file>