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Jirka\A-UNIVERZITA KARVINÁ\EKONOMICKO MATEMATICKÉ METODY\Semináře nově\"/>
    </mc:Choice>
  </mc:AlternateContent>
  <bookViews>
    <workbookView xWindow="0" yWindow="0" windowWidth="23040" windowHeight="9192" tabRatio="778"/>
  </bookViews>
  <sheets>
    <sheet name="výroba" sheetId="1" r:id="rId1"/>
    <sheet name="směs" sheetId="9" r:id="rId2"/>
    <sheet name="portfolio" sheetId="2" r:id="rId3"/>
    <sheet name="přiřaz. problém" sheetId="5" r:id="rId4"/>
    <sheet name="dopr. problém 1" sheetId="8" r:id="rId5"/>
    <sheet name="dopr. problém 2" sheetId="7" r:id="rId6"/>
    <sheet name="reklama" sheetId="3" r:id="rId7"/>
  </sheets>
  <definedNames>
    <definedName name="solver_adj" localSheetId="5" hidden="1">'dopr. problém 2'!$C$17:$R$17</definedName>
    <definedName name="solver_adj" localSheetId="6" hidden="1">reklama!$B$12:$E$12</definedName>
    <definedName name="solver_cvg" localSheetId="5" hidden="1">"0,0001"</definedName>
    <definedName name="solver_cvg" localSheetId="6" hidden="1">"0,0001"</definedName>
    <definedName name="solver_drv" localSheetId="5" hidden="1">1</definedName>
    <definedName name="solver_drv" localSheetId="6" hidden="1">1</definedName>
    <definedName name="solver_eng" localSheetId="5" hidden="1">1</definedName>
    <definedName name="solver_eng" localSheetId="6" hidden="1">1</definedName>
    <definedName name="solver_est" localSheetId="5" hidden="1">1</definedName>
    <definedName name="solver_est" localSheetId="6" hidden="1">1</definedName>
    <definedName name="solver_itr" localSheetId="5" hidden="1">2147483647</definedName>
    <definedName name="solver_itr" localSheetId="6" hidden="1">2147483647</definedName>
    <definedName name="solver_lhs1" localSheetId="5" hidden="1">'dopr. problém 2'!$C$21</definedName>
    <definedName name="solver_lhs1" localSheetId="6" hidden="1">reklama!$B$15</definedName>
    <definedName name="solver_lhs2" localSheetId="5" hidden="1">'dopr. problém 2'!$C$22</definedName>
    <definedName name="solver_lhs2" localSheetId="6" hidden="1">reklama!$B$16</definedName>
    <definedName name="solver_lhs3" localSheetId="5" hidden="1">'dopr. problém 2'!$C$23</definedName>
    <definedName name="solver_lhs3" localSheetId="6" hidden="1">reklama!$B$17</definedName>
    <definedName name="solver_lhs4" localSheetId="5" hidden="1">'dopr. problém 2'!$C$24</definedName>
    <definedName name="solver_lhs4" localSheetId="6" hidden="1">reklama!$B$18</definedName>
    <definedName name="solver_lhs5" localSheetId="5" hidden="1">'dopr. problém 2'!$C$25</definedName>
    <definedName name="solver_lhs5" localSheetId="6" hidden="1">reklama!$B$19</definedName>
    <definedName name="solver_lhs6" localSheetId="5" hidden="1">'dopr. problém 2'!$C$26</definedName>
    <definedName name="solver_lhs6" localSheetId="6" hidden="1">reklama!$B$20</definedName>
    <definedName name="solver_lhs7" localSheetId="5" hidden="1">'dopr. problém 2'!$C$27</definedName>
    <definedName name="solver_lhs8" localSheetId="5" hidden="1">'dopr. problém 2'!$C$28</definedName>
    <definedName name="solver_mip" localSheetId="5" hidden="1">2147483647</definedName>
    <definedName name="solver_mip" localSheetId="6" hidden="1">2147483647</definedName>
    <definedName name="solver_mni" localSheetId="5" hidden="1">30</definedName>
    <definedName name="solver_mni" localSheetId="6" hidden="1">30</definedName>
    <definedName name="solver_mrt" localSheetId="5" hidden="1">"0,075"</definedName>
    <definedName name="solver_mrt" localSheetId="6" hidden="1">"0,075"</definedName>
    <definedName name="solver_msl" localSheetId="5" hidden="1">2</definedName>
    <definedName name="solver_msl" localSheetId="6" hidden="1">2</definedName>
    <definedName name="solver_neg" localSheetId="5" hidden="1">1</definedName>
    <definedName name="solver_neg" localSheetId="6" hidden="1">1</definedName>
    <definedName name="solver_nod" localSheetId="5" hidden="1">2147483647</definedName>
    <definedName name="solver_nod" localSheetId="6" hidden="1">2147483647</definedName>
    <definedName name="solver_num" localSheetId="5" hidden="1">8</definedName>
    <definedName name="solver_num" localSheetId="6" hidden="1">6</definedName>
    <definedName name="solver_nwt" localSheetId="5" hidden="1">1</definedName>
    <definedName name="solver_nwt" localSheetId="6" hidden="1">1</definedName>
    <definedName name="solver_opt" localSheetId="5" hidden="1">'dopr. problém 2'!$T$16</definedName>
    <definedName name="solver_opt" localSheetId="6" hidden="1">reklama!$F$12</definedName>
    <definedName name="solver_pre" localSheetId="5" hidden="1">"0,000001"</definedName>
    <definedName name="solver_pre" localSheetId="6" hidden="1">"0,000001"</definedName>
    <definedName name="solver_rbv" localSheetId="5" hidden="1">1</definedName>
    <definedName name="solver_rbv" localSheetId="6" hidden="1">1</definedName>
    <definedName name="solver_rel1" localSheetId="5" hidden="1">1</definedName>
    <definedName name="solver_rel1" localSheetId="6" hidden="1">1</definedName>
    <definedName name="solver_rel2" localSheetId="5" hidden="1">1</definedName>
    <definedName name="solver_rel2" localSheetId="6" hidden="1">1</definedName>
    <definedName name="solver_rel3" localSheetId="5" hidden="1">1</definedName>
    <definedName name="solver_rel3" localSheetId="6" hidden="1">3</definedName>
    <definedName name="solver_rel4" localSheetId="5" hidden="1">1</definedName>
    <definedName name="solver_rel4" localSheetId="6" hidden="1">3</definedName>
    <definedName name="solver_rel5" localSheetId="5" hidden="1">2</definedName>
    <definedName name="solver_rel5" localSheetId="6" hidden="1">3</definedName>
    <definedName name="solver_rel6" localSheetId="5" hidden="1">2</definedName>
    <definedName name="solver_rel6" localSheetId="6" hidden="1">3</definedName>
    <definedName name="solver_rel7" localSheetId="5" hidden="1">2</definedName>
    <definedName name="solver_rel8" localSheetId="5" hidden="1">2</definedName>
    <definedName name="solver_rhs1" localSheetId="5" hidden="1">'dopr. problém 2'!$D$21</definedName>
    <definedName name="solver_rhs1" localSheetId="6" hidden="1">reklama!$C$15</definedName>
    <definedName name="solver_rhs2" localSheetId="5" hidden="1">'dopr. problém 2'!$D$22</definedName>
    <definedName name="solver_rhs2" localSheetId="6" hidden="1">reklama!$C$16</definedName>
    <definedName name="solver_rhs3" localSheetId="5" hidden="1">'dopr. problém 2'!$D$23</definedName>
    <definedName name="solver_rhs3" localSheetId="6" hidden="1">reklama!$C$17</definedName>
    <definedName name="solver_rhs4" localSheetId="5" hidden="1">'dopr. problém 2'!$D$24</definedName>
    <definedName name="solver_rhs4" localSheetId="6" hidden="1">reklama!$C$18</definedName>
    <definedName name="solver_rhs5" localSheetId="5" hidden="1">'dopr. problém 2'!$D$25</definedName>
    <definedName name="solver_rhs5" localSheetId="6" hidden="1">reklama!$C$19</definedName>
    <definedName name="solver_rhs6" localSheetId="5" hidden="1">'dopr. problém 2'!$D$26</definedName>
    <definedName name="solver_rhs6" localSheetId="6" hidden="1">reklama!$C$20</definedName>
    <definedName name="solver_rhs7" localSheetId="5" hidden="1">'dopr. problém 2'!$D$27</definedName>
    <definedName name="solver_rhs8" localSheetId="5" hidden="1">'dopr. problém 2'!$D$28</definedName>
    <definedName name="solver_rlx" localSheetId="5" hidden="1">2</definedName>
    <definedName name="solver_rlx" localSheetId="6" hidden="1">2</definedName>
    <definedName name="solver_rsd" localSheetId="5" hidden="1">0</definedName>
    <definedName name="solver_rsd" localSheetId="6" hidden="1">0</definedName>
    <definedName name="solver_scl" localSheetId="5" hidden="1">1</definedName>
    <definedName name="solver_scl" localSheetId="6" hidden="1">1</definedName>
    <definedName name="solver_sho" localSheetId="5" hidden="1">2</definedName>
    <definedName name="solver_sho" localSheetId="6" hidden="1">2</definedName>
    <definedName name="solver_ssz" localSheetId="5" hidden="1">100</definedName>
    <definedName name="solver_ssz" localSheetId="6" hidden="1">100</definedName>
    <definedName name="solver_tim" localSheetId="5" hidden="1">2147483647</definedName>
    <definedName name="solver_tim" localSheetId="6" hidden="1">2147483647</definedName>
    <definedName name="solver_tol" localSheetId="5" hidden="1">0.01</definedName>
    <definedName name="solver_tol" localSheetId="6" hidden="1">0.01</definedName>
    <definedName name="solver_typ" localSheetId="5" hidden="1">2</definedName>
    <definedName name="solver_typ" localSheetId="6" hidden="1">1</definedName>
    <definedName name="solver_val" localSheetId="5" hidden="1">0</definedName>
    <definedName name="solver_val" localSheetId="6" hidden="1">0</definedName>
    <definedName name="solver_ver" localSheetId="5" hidden="1">3</definedName>
    <definedName name="solver_ver" localSheetId="6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7" l="1"/>
  <c r="C27" i="7"/>
  <c r="C26" i="7"/>
  <c r="C25" i="7"/>
  <c r="C24" i="7"/>
  <c r="C23" i="7"/>
  <c r="C22" i="7"/>
  <c r="C21" i="7"/>
  <c r="T16" i="7"/>
  <c r="C75" i="8"/>
  <c r="C74" i="8"/>
  <c r="C73" i="8"/>
  <c r="C72" i="8"/>
  <c r="C71" i="8"/>
  <c r="J67" i="8"/>
  <c r="B74" i="5"/>
  <c r="B73" i="5"/>
  <c r="B72" i="5"/>
  <c r="B71" i="5"/>
  <c r="B70" i="5"/>
  <c r="B69" i="5"/>
  <c r="B68" i="5"/>
  <c r="B67" i="5"/>
  <c r="T62" i="5"/>
  <c r="D76" i="2"/>
  <c r="D75" i="2"/>
  <c r="D74" i="2"/>
  <c r="D73" i="2"/>
  <c r="D72" i="2"/>
  <c r="D71" i="2"/>
  <c r="D70" i="2"/>
  <c r="D69" i="2"/>
  <c r="J64" i="2"/>
  <c r="M29" i="9"/>
  <c r="M28" i="9"/>
  <c r="M27" i="9"/>
  <c r="R23" i="9"/>
  <c r="K25" i="1"/>
  <c r="K24" i="1"/>
  <c r="K23" i="1"/>
  <c r="O17" i="1"/>
  <c r="B20" i="3"/>
  <c r="B19" i="3"/>
  <c r="B18" i="3"/>
  <c r="B17" i="3"/>
  <c r="B16" i="3"/>
  <c r="B15" i="3"/>
  <c r="C8" i="3"/>
  <c r="D8" i="3"/>
  <c r="E8" i="3"/>
  <c r="B8" i="3"/>
  <c r="F12" i="3" s="1"/>
</calcChain>
</file>

<file path=xl/sharedStrings.xml><?xml version="1.0" encoding="utf-8"?>
<sst xmlns="http://schemas.openxmlformats.org/spreadsheetml/2006/main" count="163" uniqueCount="81">
  <si>
    <t>L</t>
  </si>
  <si>
    <t>Společnost A+A má v ČR 4 střediska (Plzeň, Mladá Boleslav, Zlín, Opava), ve kterých vyrábí elektromotory. Kapacita těchto středisek je 95, 40, 110, 150 kusů čtvrtletně.</t>
  </si>
  <si>
    <t xml:space="preserve"> Tyto elektromotory jsou dodávány smluvním odběratelům v Ostravě, Olomouci, Praze a Jihlavě. Na základě smluv dodá A+A jednotlivým odběratelům postupně 120, 85, 113 a 90 kusů. </t>
  </si>
  <si>
    <t>Distribuční náklady (v tis. Kč) mezi středisky a odběrateli byly vykalkulovány na 1 kus elektromotoru ve výši uvedené v následující tabulce.</t>
  </si>
  <si>
    <t>Ostrava</t>
  </si>
  <si>
    <t>Olomouc</t>
  </si>
  <si>
    <t>Praha</t>
  </si>
  <si>
    <t>Jihlava</t>
  </si>
  <si>
    <t>Kapacity</t>
  </si>
  <si>
    <t>Požadavky odběratelů</t>
  </si>
  <si>
    <t>V jistém státě budou probíhat nové volby senátora. Jeden 
z kandidátů má na svou volební kampaň k dispozici 17 mil. dolarů. Volební kampaň bude realizována v televizi, rozhlase, časopisech a novinách. Při plánování reklamy je třeba dodržet následující podmínky:
• do televize a rozhlasu nelze umístit více než 40 % celkového rozpočtu na reklamu,
• do každého ze čtyř médií je třeba umístit alespoň 4% z celkového rozpočtu,
• do reklamy v tisku nelze umístit více než 60 % z celkového rozpočtu.
V následující tabulce je uvedena struktura diváků (čtenářů, posluchačů) oslovených reklamou (oslovený reklamou znamená, že bude daného kandidáta pravděpodobně volit), viz Tabulka:
a. Rozvrhněte vynaložené prostředky na reklamu tak, aby daného kandidáta volilo co nejvíce osob, tj. sestavte matematický model a za použití Excelu jej vyřešte.
b. Volby kandidát vyhraje, bude-li pro něj hlasovat alespoň 10 mil. osob. Na základě výsledků z a. rozhodněte, zda uvažovaný kandidát volby vyhraje či nikoli.</t>
  </si>
  <si>
    <t>Druh média</t>
  </si>
  <si>
    <t>Televize</t>
  </si>
  <si>
    <t>Rozhlas</t>
  </si>
  <si>
    <t xml:space="preserve"> Časopisy</t>
  </si>
  <si>
    <t>Noviny</t>
  </si>
  <si>
    <t>Počet oslovených osob na 500 dolarů</t>
  </si>
  <si>
    <t>Ženy</t>
  </si>
  <si>
    <t>Muži</t>
  </si>
  <si>
    <t>Celkem</t>
  </si>
  <si>
    <t>Na 1 dolar</t>
  </si>
  <si>
    <t>Rozložení prostředků:</t>
  </si>
  <si>
    <t>Suma</t>
  </si>
  <si>
    <t>Podmínky:</t>
  </si>
  <si>
    <t>P</t>
  </si>
  <si>
    <t>Televize + rozhlas</t>
  </si>
  <si>
    <t>Časopisy + noviny</t>
  </si>
  <si>
    <t>Tv</t>
  </si>
  <si>
    <t>rozhlas</t>
  </si>
  <si>
    <t>noviny</t>
  </si>
  <si>
    <t xml:space="preserve">Časopisy </t>
  </si>
  <si>
    <t>(počet oslovených reklamou = počet voličů)</t>
  </si>
  <si>
    <t>&gt;=</t>
  </si>
  <si>
    <t>;</t>
  </si>
  <si>
    <t>auta</t>
  </si>
  <si>
    <t>vláčky</t>
  </si>
  <si>
    <t>účel. funkce</t>
  </si>
  <si>
    <t>x1</t>
  </si>
  <si>
    <t>x2</t>
  </si>
  <si>
    <t>g1</t>
  </si>
  <si>
    <t>g2</t>
  </si>
  <si>
    <t>g3</t>
  </si>
  <si>
    <t>x3</t>
  </si>
  <si>
    <t>x4</t>
  </si>
  <si>
    <t>ú. fce</t>
  </si>
  <si>
    <t>x5</t>
  </si>
  <si>
    <t>účel. fce</t>
  </si>
  <si>
    <t>g4</t>
  </si>
  <si>
    <t>g5</t>
  </si>
  <si>
    <t>g6</t>
  </si>
  <si>
    <t>g7</t>
  </si>
  <si>
    <t>g8</t>
  </si>
  <si>
    <t>(tis. Kč)</t>
  </si>
  <si>
    <t>úč. fce</t>
  </si>
  <si>
    <t>(Kč)</t>
  </si>
  <si>
    <t>x11</t>
  </si>
  <si>
    <t>x12</t>
  </si>
  <si>
    <t>x13</t>
  </si>
  <si>
    <t>x14</t>
  </si>
  <si>
    <t>x21</t>
  </si>
  <si>
    <t>x22</t>
  </si>
  <si>
    <t>x23</t>
  </si>
  <si>
    <t>x24</t>
  </si>
  <si>
    <t>x31</t>
  </si>
  <si>
    <t>x32</t>
  </si>
  <si>
    <t>x33</t>
  </si>
  <si>
    <t>x34</t>
  </si>
  <si>
    <t>x41</t>
  </si>
  <si>
    <t>x42</t>
  </si>
  <si>
    <t>x43</t>
  </si>
  <si>
    <t>x44</t>
  </si>
  <si>
    <t>funkce</t>
  </si>
  <si>
    <t>fce</t>
  </si>
  <si>
    <t>=</t>
  </si>
  <si>
    <t>(km)</t>
  </si>
  <si>
    <t>i/j</t>
  </si>
  <si>
    <t xml:space="preserve"> 1 Plzeň</t>
  </si>
  <si>
    <t>2 Mladá Boleslav</t>
  </si>
  <si>
    <t>3 Zlín</t>
  </si>
  <si>
    <t xml:space="preserve"> 4 Opava</t>
  </si>
  <si>
    <t>Nalezněte optimální řešení daného problému = min náklady).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</si>
</sst>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\ 00"/>
  </numFmts>
  <fonts count="8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5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1" applyFont="1"/>
    <xf numFmtId="0" fontId="3" fillId="2" borderId="2" xfId="1" applyFont="1" applyFill="1" applyBorder="1"/>
    <xf numFmtId="0" fontId="3" fillId="0" borderId="0" xfId="1" applyFont="1" applyFill="1"/>
    <xf numFmtId="0" fontId="3" fillId="4" borderId="2" xfId="1" applyFont="1" applyFill="1" applyBorder="1" applyAlignment="1">
      <alignment horizontal="center" wrapText="1"/>
    </xf>
    <xf numFmtId="0" fontId="3" fillId="7" borderId="2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wrapText="1"/>
    </xf>
    <xf numFmtId="0" fontId="3" fillId="5" borderId="2" xfId="1" applyFont="1" applyFill="1" applyBorder="1" applyAlignment="1">
      <alignment horizontal="center" wrapText="1"/>
    </xf>
    <xf numFmtId="0" fontId="2" fillId="5" borderId="2" xfId="1" applyFont="1" applyFill="1" applyBorder="1" applyAlignment="1">
      <alignment horizontal="center" wrapText="1"/>
    </xf>
    <xf numFmtId="0" fontId="3" fillId="3" borderId="1" xfId="1" applyFont="1" applyFill="1" applyBorder="1"/>
    <xf numFmtId="0" fontId="3" fillId="8" borderId="2" xfId="1" applyFont="1" applyFill="1" applyBorder="1" applyAlignment="1">
      <alignment horizontal="center" wrapText="1"/>
    </xf>
    <xf numFmtId="164" fontId="2" fillId="0" borderId="0" xfId="1" applyNumberFormat="1" applyFont="1" applyBorder="1" applyAlignment="1">
      <alignment wrapText="1"/>
    </xf>
    <xf numFmtId="164" fontId="0" fillId="0" borderId="0" xfId="0" applyNumberFormat="1" applyBorder="1" applyAlignment="1"/>
    <xf numFmtId="0" fontId="0" fillId="0" borderId="0" xfId="0" applyAlignment="1"/>
    <xf numFmtId="0" fontId="5" fillId="2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NumberFormat="1" applyFont="1"/>
    <xf numFmtId="0" fontId="5" fillId="0" borderId="0" xfId="0" applyFont="1"/>
    <xf numFmtId="0" fontId="5" fillId="0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2" fillId="0" borderId="0" xfId="1" applyNumberFormat="1" applyFont="1" applyBorder="1" applyAlignment="1">
      <alignment wrapText="1"/>
    </xf>
    <xf numFmtId="164" fontId="0" fillId="0" borderId="0" xfId="0" applyNumberFormat="1" applyBorder="1" applyAlignment="1"/>
    <xf numFmtId="0" fontId="0" fillId="0" borderId="0" xfId="0" applyAlignment="1"/>
    <xf numFmtId="0" fontId="3" fillId="4" borderId="2" xfId="1" applyFont="1" applyFill="1" applyBorder="1" applyAlignment="1">
      <alignment horizontal="center" wrapText="1"/>
    </xf>
    <xf numFmtId="0" fontId="3" fillId="0" borderId="0" xfId="1" applyFont="1" applyBorder="1"/>
    <xf numFmtId="0" fontId="3" fillId="0" borderId="2" xfId="1" applyFont="1" applyBorder="1" applyAlignment="1">
      <alignment horizontal="center"/>
    </xf>
    <xf numFmtId="0" fontId="2" fillId="0" borderId="0" xfId="1" applyFont="1"/>
    <xf numFmtId="0" fontId="3" fillId="8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5" fillId="4" borderId="2" xfId="0" applyFont="1" applyFill="1" applyBorder="1"/>
    <xf numFmtId="0" fontId="0" fillId="4" borderId="2" xfId="0" applyFill="1" applyBorder="1"/>
    <xf numFmtId="0" fontId="6" fillId="0" borderId="0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3" borderId="0" xfId="0" applyFont="1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/>
    <xf numFmtId="0" fontId="7" fillId="4" borderId="2" xfId="0" applyFont="1" applyFill="1" applyBorder="1" applyAlignment="1">
      <alignment horizontal="center"/>
    </xf>
  </cellXfs>
  <cellStyles count="3">
    <cellStyle name="Normal 2" xfId="2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15</xdr:col>
      <xdr:colOff>213360</xdr:colOff>
      <xdr:row>13</xdr:row>
      <xdr:rowOff>121920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9624060" cy="2697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7</xdr:col>
      <xdr:colOff>22860</xdr:colOff>
      <xdr:row>34</xdr:row>
      <xdr:rowOff>22860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1320"/>
          <a:ext cx="4290060" cy="361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22860</xdr:colOff>
      <xdr:row>18</xdr:row>
      <xdr:rowOff>114300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66860" cy="3406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8</xdr:col>
      <xdr:colOff>297180</xdr:colOff>
      <xdr:row>38</xdr:row>
      <xdr:rowOff>114300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40480"/>
          <a:ext cx="5173980" cy="3360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121920</xdr:colOff>
      <xdr:row>21</xdr:row>
      <xdr:rowOff>160020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89820" cy="400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15</xdr:col>
      <xdr:colOff>365760</xdr:colOff>
      <xdr:row>36</xdr:row>
      <xdr:rowOff>38100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06240"/>
          <a:ext cx="9624060" cy="2415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16</xdr:col>
      <xdr:colOff>213360</xdr:colOff>
      <xdr:row>60</xdr:row>
      <xdr:rowOff>175260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49440"/>
          <a:ext cx="10081260" cy="419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106680</xdr:rowOff>
    </xdr:from>
    <xdr:to>
      <xdr:col>15</xdr:col>
      <xdr:colOff>472440</xdr:colOff>
      <xdr:row>20</xdr:row>
      <xdr:rowOff>144780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6680"/>
          <a:ext cx="9776460" cy="375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15</xdr:col>
      <xdr:colOff>83820</xdr:colOff>
      <xdr:row>32</xdr:row>
      <xdr:rowOff>83820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4320"/>
          <a:ext cx="9502140" cy="1912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7</xdr:col>
      <xdr:colOff>327660</xdr:colOff>
      <xdr:row>56</xdr:row>
      <xdr:rowOff>60960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78880"/>
          <a:ext cx="4594860" cy="4084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106680</xdr:colOff>
      <xdr:row>20</xdr:row>
      <xdr:rowOff>160020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04860" cy="381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14</xdr:col>
      <xdr:colOff>579120</xdr:colOff>
      <xdr:row>39</xdr:row>
      <xdr:rowOff>91440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3360"/>
          <a:ext cx="9563100" cy="320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15</xdr:col>
      <xdr:colOff>304800</xdr:colOff>
      <xdr:row>63</xdr:row>
      <xdr:rowOff>106680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98080"/>
          <a:ext cx="9959340" cy="413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Q13" sqref="Q13"/>
    </sheetView>
  </sheetViews>
  <sheetFormatPr defaultRowHeight="14.4" x14ac:dyDescent="0.3"/>
  <cols>
    <col min="14" max="14" width="13.21875" customWidth="1"/>
  </cols>
  <sheetData>
    <row r="1" spans="1:13" ht="15.6" x14ac:dyDescent="0.3">
      <c r="A1" s="21"/>
      <c r="B1" s="21"/>
      <c r="C1" s="21"/>
      <c r="D1" s="21"/>
      <c r="E1" s="21"/>
      <c r="F1" s="21"/>
      <c r="G1" s="21"/>
      <c r="H1" s="21"/>
      <c r="I1" s="21"/>
    </row>
    <row r="2" spans="1:13" ht="15.6" x14ac:dyDescent="0.3">
      <c r="A2" s="21"/>
      <c r="B2" s="21"/>
      <c r="C2" s="21"/>
      <c r="D2" s="21"/>
      <c r="E2" s="21"/>
      <c r="F2" s="21"/>
      <c r="G2" s="21"/>
      <c r="H2" s="21"/>
      <c r="I2" s="21"/>
    </row>
    <row r="3" spans="1:13" ht="15.6" x14ac:dyDescent="0.3">
      <c r="A3" s="21"/>
      <c r="B3" s="21"/>
      <c r="C3" s="21"/>
      <c r="D3" s="21"/>
      <c r="E3" s="21"/>
      <c r="F3" s="21"/>
      <c r="G3" s="21"/>
      <c r="H3" s="21"/>
      <c r="I3" s="21"/>
    </row>
    <row r="4" spans="1:13" ht="15.6" x14ac:dyDescent="0.3">
      <c r="A4" s="21"/>
      <c r="B4" s="21"/>
      <c r="C4" s="21"/>
      <c r="D4" s="21"/>
      <c r="E4" s="21"/>
      <c r="F4" s="21"/>
      <c r="G4" s="21"/>
      <c r="H4" s="21"/>
      <c r="I4" s="21"/>
    </row>
    <row r="5" spans="1:13" ht="15.6" x14ac:dyDescent="0.3">
      <c r="A5" s="21"/>
      <c r="B5" s="21"/>
      <c r="C5" s="21"/>
      <c r="D5" s="21"/>
      <c r="E5" s="21"/>
      <c r="F5" s="21"/>
      <c r="G5" s="21"/>
      <c r="H5" s="21"/>
      <c r="I5" s="21"/>
    </row>
    <row r="6" spans="1:13" ht="15.6" x14ac:dyDescent="0.3">
      <c r="A6" s="21"/>
      <c r="B6" s="21"/>
      <c r="C6" s="21"/>
      <c r="D6" s="21"/>
      <c r="E6" s="21"/>
      <c r="F6" s="21"/>
      <c r="G6" s="21"/>
      <c r="H6" s="21"/>
      <c r="I6" s="21"/>
    </row>
    <row r="7" spans="1:13" ht="15.6" x14ac:dyDescent="0.3">
      <c r="A7" s="21"/>
      <c r="B7" s="21"/>
      <c r="C7" s="21"/>
      <c r="D7" s="21"/>
      <c r="E7" s="21"/>
      <c r="F7" s="21"/>
      <c r="G7" s="21"/>
      <c r="H7" s="21"/>
      <c r="I7" s="21"/>
    </row>
    <row r="8" spans="1:13" ht="15.6" x14ac:dyDescent="0.3">
      <c r="A8" s="21"/>
      <c r="B8" s="21"/>
      <c r="C8" s="21"/>
      <c r="D8" s="21"/>
      <c r="E8" s="21"/>
      <c r="F8" s="21"/>
      <c r="G8" s="21"/>
      <c r="H8" s="21"/>
      <c r="I8" s="21"/>
    </row>
    <row r="9" spans="1:13" ht="15.6" x14ac:dyDescent="0.3">
      <c r="A9" s="21"/>
      <c r="B9" s="21"/>
      <c r="C9" s="21"/>
      <c r="D9" s="21"/>
      <c r="E9" s="21"/>
      <c r="F9" s="21"/>
      <c r="G9" s="21"/>
      <c r="H9" s="21"/>
      <c r="I9" s="21"/>
    </row>
    <row r="10" spans="1:13" ht="15.6" x14ac:dyDescent="0.3">
      <c r="A10" s="21"/>
      <c r="B10" s="21"/>
      <c r="C10" s="21"/>
      <c r="D10" s="21"/>
      <c r="E10" s="21"/>
      <c r="F10" s="21"/>
      <c r="G10" s="21"/>
      <c r="H10" s="21"/>
      <c r="I10" s="21"/>
    </row>
    <row r="11" spans="1:13" ht="15.6" x14ac:dyDescent="0.3">
      <c r="A11" s="21"/>
      <c r="B11" s="21"/>
      <c r="C11" s="21"/>
      <c r="D11" s="21"/>
      <c r="E11" s="21"/>
      <c r="F11" s="21"/>
      <c r="G11" s="21"/>
      <c r="H11" s="21"/>
      <c r="I11" s="21"/>
    </row>
    <row r="12" spans="1:13" ht="15.6" x14ac:dyDescent="0.3">
      <c r="A12" s="21"/>
      <c r="B12" s="21"/>
      <c r="C12" s="21"/>
      <c r="D12" s="21"/>
      <c r="E12" s="21"/>
      <c r="F12" s="21"/>
      <c r="G12" s="21"/>
      <c r="H12" s="21"/>
      <c r="I12" s="21"/>
    </row>
    <row r="13" spans="1:13" ht="15.6" x14ac:dyDescent="0.3">
      <c r="A13" s="21"/>
      <c r="B13" s="21"/>
      <c r="C13" s="21"/>
      <c r="D13" s="21"/>
      <c r="E13" s="21"/>
      <c r="F13" s="21"/>
      <c r="G13" s="21"/>
      <c r="H13" s="21"/>
      <c r="I13" s="21"/>
    </row>
    <row r="16" spans="1:13" ht="15.6" x14ac:dyDescent="0.3">
      <c r="J16" s="21"/>
      <c r="K16" s="21"/>
      <c r="L16" s="21"/>
      <c r="M16" s="21"/>
    </row>
    <row r="17" spans="10:15" ht="15.6" x14ac:dyDescent="0.3">
      <c r="J17" s="21"/>
      <c r="K17" s="35" t="s">
        <v>34</v>
      </c>
      <c r="L17" s="35" t="s">
        <v>35</v>
      </c>
      <c r="M17" s="21"/>
      <c r="N17" t="s">
        <v>36</v>
      </c>
      <c r="O17" s="36">
        <f>450*K19+550*L19</f>
        <v>1550000</v>
      </c>
    </row>
    <row r="18" spans="10:15" ht="15.6" x14ac:dyDescent="0.3">
      <c r="J18" s="21"/>
      <c r="K18" s="25" t="s">
        <v>37</v>
      </c>
      <c r="L18" s="25" t="s">
        <v>38</v>
      </c>
      <c r="M18" s="21"/>
    </row>
    <row r="19" spans="10:15" ht="15.6" x14ac:dyDescent="0.3">
      <c r="J19" s="21"/>
      <c r="K19" s="16">
        <v>999.99999999999909</v>
      </c>
      <c r="L19" s="16">
        <v>2000.0000000000009</v>
      </c>
      <c r="M19" s="21"/>
    </row>
    <row r="20" spans="10:15" ht="15.6" x14ac:dyDescent="0.3">
      <c r="J20" s="21"/>
      <c r="K20" s="21"/>
      <c r="L20" s="21"/>
      <c r="M20" s="21"/>
    </row>
    <row r="21" spans="10:15" ht="15.6" x14ac:dyDescent="0.3">
      <c r="J21" s="21"/>
      <c r="K21" s="21"/>
      <c r="L21" s="21"/>
      <c r="M21" s="21"/>
    </row>
    <row r="22" spans="10:15" ht="15.6" x14ac:dyDescent="0.3">
      <c r="J22" s="21"/>
      <c r="K22" s="25" t="s">
        <v>0</v>
      </c>
      <c r="L22" s="25" t="s">
        <v>24</v>
      </c>
      <c r="M22" s="21"/>
    </row>
    <row r="23" spans="10:15" ht="15.6" x14ac:dyDescent="0.3">
      <c r="J23" s="35" t="s">
        <v>39</v>
      </c>
      <c r="K23" s="18">
        <f>K19+2*L19</f>
        <v>5000.0000000000009</v>
      </c>
      <c r="L23" s="18">
        <v>5000</v>
      </c>
      <c r="M23" s="21"/>
    </row>
    <row r="24" spans="10:15" x14ac:dyDescent="0.3">
      <c r="J24" s="37" t="s">
        <v>40</v>
      </c>
      <c r="K24" s="38">
        <f>K19+L19</f>
        <v>3000</v>
      </c>
      <c r="L24" s="38">
        <v>3000</v>
      </c>
    </row>
    <row r="25" spans="10:15" x14ac:dyDescent="0.3">
      <c r="J25" s="37" t="s">
        <v>41</v>
      </c>
      <c r="K25" s="38">
        <f>K19</f>
        <v>999.99999999999909</v>
      </c>
      <c r="L25" s="38">
        <v>2000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1:R30"/>
  <sheetViews>
    <sheetView workbookViewId="0">
      <selection activeCell="P13" sqref="P12:P13"/>
    </sheetView>
  </sheetViews>
  <sheetFormatPr defaultRowHeight="14.4" x14ac:dyDescent="0.3"/>
  <sheetData>
    <row r="21" spans="11:18" ht="15.6" x14ac:dyDescent="0.3">
      <c r="K21" s="21"/>
      <c r="L21" s="21"/>
      <c r="M21" s="21"/>
      <c r="N21" s="21"/>
      <c r="O21" s="21"/>
      <c r="P21" s="21"/>
      <c r="Q21" s="21"/>
      <c r="R21" s="21"/>
    </row>
    <row r="22" spans="11:18" ht="15.6" x14ac:dyDescent="0.3">
      <c r="K22" s="21"/>
      <c r="L22" s="25" t="s">
        <v>37</v>
      </c>
      <c r="M22" s="25" t="s">
        <v>38</v>
      </c>
      <c r="N22" s="25" t="s">
        <v>42</v>
      </c>
      <c r="O22" s="25" t="s">
        <v>43</v>
      </c>
      <c r="P22" s="21"/>
      <c r="Q22" s="21"/>
      <c r="R22" s="21"/>
    </row>
    <row r="23" spans="11:18" ht="15.6" x14ac:dyDescent="0.3">
      <c r="K23" s="21"/>
      <c r="L23" s="16">
        <v>120.00000000000001</v>
      </c>
      <c r="M23" s="16">
        <v>0</v>
      </c>
      <c r="N23" s="16">
        <v>59.999999999999986</v>
      </c>
      <c r="O23" s="16">
        <v>20.000000000000011</v>
      </c>
      <c r="P23" s="21"/>
      <c r="Q23" s="39" t="s">
        <v>44</v>
      </c>
      <c r="R23" s="40">
        <f>20*L23+80*M23+60*N23+30*O23</f>
        <v>6600</v>
      </c>
    </row>
    <row r="24" spans="11:18" ht="15.6" x14ac:dyDescent="0.3">
      <c r="K24" s="21"/>
      <c r="L24" s="21"/>
      <c r="M24" s="21"/>
      <c r="N24" s="21"/>
      <c r="O24" s="21"/>
      <c r="P24" s="21"/>
      <c r="Q24" s="21"/>
      <c r="R24" s="21"/>
    </row>
    <row r="25" spans="11:18" ht="15.6" x14ac:dyDescent="0.3">
      <c r="K25" s="21"/>
      <c r="L25" s="21"/>
      <c r="M25" s="21"/>
      <c r="N25" s="21"/>
      <c r="O25" s="21"/>
      <c r="P25" s="21"/>
      <c r="Q25" s="21"/>
      <c r="R25" s="21"/>
    </row>
    <row r="26" spans="11:18" ht="15.6" x14ac:dyDescent="0.3">
      <c r="K26" s="21"/>
      <c r="L26" s="21"/>
      <c r="M26" s="25" t="s">
        <v>0</v>
      </c>
      <c r="N26" s="25" t="s">
        <v>24</v>
      </c>
      <c r="O26" s="21"/>
      <c r="P26" s="21"/>
      <c r="Q26" s="21"/>
      <c r="R26" s="21"/>
    </row>
    <row r="27" spans="11:18" ht="15.6" x14ac:dyDescent="0.3">
      <c r="K27" s="21"/>
      <c r="L27" s="21" t="s">
        <v>39</v>
      </c>
      <c r="M27" s="18">
        <f>3*M23+N23+2*O23</f>
        <v>100</v>
      </c>
      <c r="N27" s="18">
        <v>100</v>
      </c>
      <c r="O27" s="21"/>
      <c r="P27" s="21"/>
      <c r="Q27" s="21"/>
      <c r="R27" s="21"/>
    </row>
    <row r="28" spans="11:18" ht="15.6" x14ac:dyDescent="0.3">
      <c r="K28" s="21"/>
      <c r="L28" s="21" t="s">
        <v>40</v>
      </c>
      <c r="M28" s="18">
        <f>L23+2*M23+3*N23</f>
        <v>299.99999999999994</v>
      </c>
      <c r="N28" s="18">
        <v>300</v>
      </c>
      <c r="O28" s="21"/>
      <c r="P28" s="21"/>
      <c r="Q28" s="21"/>
      <c r="R28" s="21"/>
    </row>
    <row r="29" spans="11:18" ht="15.6" x14ac:dyDescent="0.3">
      <c r="K29" s="21"/>
      <c r="L29" s="21" t="s">
        <v>41</v>
      </c>
      <c r="M29" s="18">
        <f>L23+M23+N23+O23</f>
        <v>200</v>
      </c>
      <c r="N29" s="18">
        <v>200</v>
      </c>
      <c r="O29" s="21"/>
      <c r="P29" s="21"/>
      <c r="Q29" s="21"/>
      <c r="R29" s="21"/>
    </row>
    <row r="30" spans="11:18" ht="15.6" x14ac:dyDescent="0.3">
      <c r="K30" s="21"/>
      <c r="L30" s="21"/>
      <c r="M30" s="21"/>
      <c r="N30" s="21"/>
      <c r="O30" s="21"/>
      <c r="P30" s="21"/>
      <c r="Q30" s="21"/>
      <c r="R30" s="21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3:K76"/>
  <sheetViews>
    <sheetView topLeftCell="A46" workbookViewId="0">
      <selection activeCell="H72" sqref="H72"/>
    </sheetView>
  </sheetViews>
  <sheetFormatPr defaultRowHeight="14.4" x14ac:dyDescent="0.3"/>
  <cols>
    <col min="11" max="11" width="8" customWidth="1"/>
    <col min="12" max="12" width="11.44140625" customWidth="1"/>
  </cols>
  <sheetData>
    <row r="63" spans="2:11" ht="15.6" x14ac:dyDescent="0.3">
      <c r="B63" s="21"/>
      <c r="C63" s="21"/>
      <c r="D63" s="21"/>
      <c r="E63" s="21"/>
      <c r="F63" s="21"/>
      <c r="G63" s="21"/>
      <c r="H63" s="21"/>
      <c r="I63" s="21"/>
      <c r="J63" s="21"/>
    </row>
    <row r="64" spans="2:11" ht="15.6" x14ac:dyDescent="0.3">
      <c r="B64" s="21"/>
      <c r="C64" s="25" t="s">
        <v>37</v>
      </c>
      <c r="D64" s="25" t="s">
        <v>38</v>
      </c>
      <c r="E64" s="25" t="s">
        <v>42</v>
      </c>
      <c r="F64" s="25" t="s">
        <v>43</v>
      </c>
      <c r="G64" s="25" t="s">
        <v>45</v>
      </c>
      <c r="H64" s="21"/>
      <c r="I64" s="39" t="s">
        <v>46</v>
      </c>
      <c r="J64" s="40">
        <f>0.12*C65+0.09*D65+0.15*E65+0.07*F65+0.06*G65</f>
        <v>239.99999999999997</v>
      </c>
      <c r="K64" s="43" t="s">
        <v>52</v>
      </c>
    </row>
    <row r="65" spans="2:10" ht="15.6" x14ac:dyDescent="0.3">
      <c r="B65" s="21"/>
      <c r="C65" s="16">
        <v>799.99999999999955</v>
      </c>
      <c r="D65" s="16">
        <v>0</v>
      </c>
      <c r="E65" s="16">
        <v>800</v>
      </c>
      <c r="F65" s="16">
        <v>5.3290705182007514E-13</v>
      </c>
      <c r="G65" s="16">
        <v>400</v>
      </c>
      <c r="H65" s="21"/>
      <c r="I65" s="21"/>
      <c r="J65" s="21"/>
    </row>
    <row r="66" spans="2:10" ht="15.6" x14ac:dyDescent="0.3">
      <c r="B66" s="21"/>
      <c r="C66" s="21"/>
      <c r="D66" s="21"/>
      <c r="E66" s="21"/>
      <c r="F66" s="21"/>
      <c r="G66" s="21"/>
      <c r="H66" s="21"/>
      <c r="I66" s="21"/>
      <c r="J66" s="21"/>
    </row>
    <row r="67" spans="2:10" ht="15.6" x14ac:dyDescent="0.3">
      <c r="B67" s="21"/>
      <c r="C67" s="21"/>
      <c r="D67" s="21"/>
      <c r="E67" s="21"/>
      <c r="F67" s="21"/>
      <c r="G67" s="21"/>
      <c r="H67" s="21"/>
      <c r="I67" s="21"/>
      <c r="J67" s="21"/>
    </row>
    <row r="68" spans="2:10" ht="15.6" x14ac:dyDescent="0.3">
      <c r="B68" s="21"/>
      <c r="C68" s="21"/>
      <c r="D68" s="25" t="s">
        <v>0</v>
      </c>
      <c r="E68" s="25" t="s">
        <v>24</v>
      </c>
      <c r="F68" s="21"/>
      <c r="G68" s="21"/>
      <c r="H68" s="21"/>
      <c r="I68" s="21"/>
      <c r="J68" s="21"/>
    </row>
    <row r="69" spans="2:10" ht="15.6" x14ac:dyDescent="0.3">
      <c r="B69" s="21"/>
      <c r="C69" s="21" t="s">
        <v>39</v>
      </c>
      <c r="D69" s="41">
        <f>SUM(C65:G65)</f>
        <v>2000</v>
      </c>
      <c r="E69" s="41">
        <v>2000</v>
      </c>
      <c r="F69" s="21"/>
      <c r="G69" s="21"/>
      <c r="H69" s="21"/>
      <c r="I69" s="21"/>
      <c r="J69" s="21"/>
    </row>
    <row r="70" spans="2:10" ht="15.6" x14ac:dyDescent="0.3">
      <c r="B70" s="21"/>
      <c r="C70" s="21" t="s">
        <v>40</v>
      </c>
      <c r="D70" s="41">
        <f>F65</f>
        <v>5.3290705182007514E-13</v>
      </c>
      <c r="E70" s="41">
        <v>200</v>
      </c>
      <c r="F70" s="21"/>
      <c r="G70" s="21"/>
      <c r="H70" s="21"/>
      <c r="I70" s="21"/>
      <c r="J70" s="21"/>
    </row>
    <row r="71" spans="2:10" ht="15.6" x14ac:dyDescent="0.3">
      <c r="B71" s="21"/>
      <c r="C71" s="21" t="s">
        <v>41</v>
      </c>
      <c r="D71" s="41">
        <f>G65</f>
        <v>400</v>
      </c>
      <c r="E71" s="41">
        <v>400</v>
      </c>
      <c r="F71" s="21" t="s">
        <v>32</v>
      </c>
      <c r="G71" s="21"/>
      <c r="H71" s="21"/>
      <c r="I71" s="21"/>
      <c r="J71" s="21"/>
    </row>
    <row r="72" spans="2:10" ht="15.6" x14ac:dyDescent="0.3">
      <c r="B72" s="21"/>
      <c r="C72" s="21" t="s">
        <v>47</v>
      </c>
      <c r="D72" s="41">
        <f>C65</f>
        <v>799.99999999999955</v>
      </c>
      <c r="E72" s="41">
        <v>800</v>
      </c>
      <c r="F72" s="21"/>
      <c r="G72" s="21"/>
      <c r="H72" s="21"/>
      <c r="I72" s="21"/>
      <c r="J72" s="21"/>
    </row>
    <row r="73" spans="2:10" ht="15.6" x14ac:dyDescent="0.3">
      <c r="B73" s="21"/>
      <c r="C73" s="21" t="s">
        <v>48</v>
      </c>
      <c r="D73" s="41">
        <f>D65</f>
        <v>0</v>
      </c>
      <c r="E73" s="41">
        <v>800</v>
      </c>
      <c r="F73" s="21"/>
      <c r="G73" s="21"/>
      <c r="H73" s="21"/>
      <c r="I73" s="21"/>
      <c r="J73" s="21"/>
    </row>
    <row r="74" spans="2:10" ht="15.6" x14ac:dyDescent="0.3">
      <c r="C74" s="21" t="s">
        <v>49</v>
      </c>
      <c r="D74" s="42">
        <f>E65</f>
        <v>800</v>
      </c>
      <c r="E74" s="42">
        <v>800</v>
      </c>
    </row>
    <row r="75" spans="2:10" ht="15.6" x14ac:dyDescent="0.3">
      <c r="C75" s="21" t="s">
        <v>50</v>
      </c>
      <c r="D75" s="42">
        <f>(0.07*C65+0.09*D65+0.05*E65+0.03*F65+0.01*G65)/2000</f>
        <v>4.9999999999999996E-2</v>
      </c>
      <c r="E75" s="41">
        <v>0.05</v>
      </c>
    </row>
    <row r="76" spans="2:10" ht="15.6" x14ac:dyDescent="0.3">
      <c r="C76" s="21" t="s">
        <v>51</v>
      </c>
      <c r="D76" s="42">
        <f>0.07*C65+0.09*D65+0.05*E65+0.03*F65+0.01*G65</f>
        <v>99.999999999999986</v>
      </c>
      <c r="E76" s="41">
        <v>100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opLeftCell="A42" workbookViewId="0">
      <selection activeCell="G68" sqref="G68"/>
    </sheetView>
  </sheetViews>
  <sheetFormatPr defaultRowHeight="14.4" x14ac:dyDescent="0.3"/>
  <cols>
    <col min="10" max="10" width="10.21875" customWidth="1"/>
    <col min="11" max="11" width="11.5546875" customWidth="1"/>
  </cols>
  <sheetData>
    <row r="1" spans="1:16" ht="15.6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15.6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ht="15.6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15.6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60" spans="1:21" ht="15.6" x14ac:dyDescent="0.3">
      <c r="A60" s="21"/>
      <c r="B60" s="35"/>
      <c r="C60" s="35"/>
      <c r="D60" s="35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</row>
    <row r="61" spans="1:21" x14ac:dyDescent="0.3">
      <c r="B61" s="37">
        <v>5</v>
      </c>
      <c r="C61" s="37">
        <v>22</v>
      </c>
      <c r="D61" s="37">
        <v>12</v>
      </c>
      <c r="E61" s="37">
        <v>18</v>
      </c>
      <c r="F61" s="37">
        <v>15</v>
      </c>
      <c r="G61" s="37">
        <v>17</v>
      </c>
      <c r="H61" s="37">
        <v>6</v>
      </c>
      <c r="I61" s="37">
        <v>10</v>
      </c>
      <c r="J61" s="37">
        <v>8</v>
      </c>
      <c r="K61" s="37">
        <v>25</v>
      </c>
      <c r="L61" s="37">
        <v>5</v>
      </c>
      <c r="M61" s="37">
        <v>20</v>
      </c>
      <c r="N61" s="37">
        <v>10</v>
      </c>
      <c r="O61" s="37">
        <v>12</v>
      </c>
      <c r="P61" s="37">
        <v>19</v>
      </c>
      <c r="Q61" s="37">
        <v>12</v>
      </c>
    </row>
    <row r="62" spans="1:21" x14ac:dyDescent="0.3">
      <c r="B62" s="44" t="s">
        <v>55</v>
      </c>
      <c r="C62" s="44" t="s">
        <v>56</v>
      </c>
      <c r="D62" s="44" t="s">
        <v>57</v>
      </c>
      <c r="E62" s="44" t="s">
        <v>58</v>
      </c>
      <c r="F62" s="44" t="s">
        <v>59</v>
      </c>
      <c r="G62" s="44" t="s">
        <v>60</v>
      </c>
      <c r="H62" s="44" t="s">
        <v>61</v>
      </c>
      <c r="I62" s="44" t="s">
        <v>62</v>
      </c>
      <c r="J62" s="44" t="s">
        <v>63</v>
      </c>
      <c r="K62" s="44" t="s">
        <v>64</v>
      </c>
      <c r="L62" s="44" t="s">
        <v>65</v>
      </c>
      <c r="M62" s="44" t="s">
        <v>66</v>
      </c>
      <c r="N62" s="44" t="s">
        <v>67</v>
      </c>
      <c r="O62" s="44" t="s">
        <v>68</v>
      </c>
      <c r="P62" s="44" t="s">
        <v>69</v>
      </c>
      <c r="Q62" s="44" t="s">
        <v>70</v>
      </c>
      <c r="S62" s="45" t="s">
        <v>71</v>
      </c>
      <c r="T62" s="46">
        <f>SUMPRODUCT(B61:Q61,B63:Q63)</f>
        <v>31.999998720000015</v>
      </c>
      <c r="U62" s="51" t="s">
        <v>74</v>
      </c>
    </row>
    <row r="63" spans="1:21" x14ac:dyDescent="0.3">
      <c r="B63" s="47">
        <v>0.99999996000000024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0.99999996000000047</v>
      </c>
      <c r="J63" s="47">
        <v>0</v>
      </c>
      <c r="K63" s="47">
        <v>0</v>
      </c>
      <c r="L63" s="47">
        <v>0.99999996000000035</v>
      </c>
      <c r="M63" s="47">
        <v>0</v>
      </c>
      <c r="N63" s="47">
        <v>0</v>
      </c>
      <c r="O63" s="47">
        <v>0.99999996000000035</v>
      </c>
      <c r="P63" s="47">
        <v>0</v>
      </c>
      <c r="Q63" s="47">
        <v>0</v>
      </c>
    </row>
    <row r="64" spans="1:21" x14ac:dyDescent="0.3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</row>
    <row r="65" spans="1:17" x14ac:dyDescent="0.3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</row>
    <row r="66" spans="1:17" x14ac:dyDescent="0.3">
      <c r="A66" s="48"/>
      <c r="B66" s="44" t="s">
        <v>0</v>
      </c>
      <c r="C66" s="44" t="s">
        <v>24</v>
      </c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</row>
    <row r="67" spans="1:17" x14ac:dyDescent="0.3">
      <c r="A67" s="48" t="s">
        <v>39</v>
      </c>
      <c r="B67" s="38">
        <f>B63+C63+D63+E63</f>
        <v>0.99999996000000024</v>
      </c>
      <c r="C67" s="38">
        <v>1</v>
      </c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1:17" x14ac:dyDescent="0.3">
      <c r="A68" s="48" t="s">
        <v>40</v>
      </c>
      <c r="B68" s="38">
        <f>F63+G63+H63+I63</f>
        <v>0.99999996000000047</v>
      </c>
      <c r="C68" s="38">
        <v>1</v>
      </c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</row>
    <row r="69" spans="1:17" x14ac:dyDescent="0.3">
      <c r="A69" s="48" t="s">
        <v>41</v>
      </c>
      <c r="B69" s="38">
        <f>J63+K63+L63+M63</f>
        <v>0.99999996000000035</v>
      </c>
      <c r="C69" s="38">
        <v>1</v>
      </c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</row>
    <row r="70" spans="1:17" x14ac:dyDescent="0.3">
      <c r="A70" s="48" t="s">
        <v>47</v>
      </c>
      <c r="B70" s="38">
        <f>N63+O63+P63+Q63</f>
        <v>0.99999996000000035</v>
      </c>
      <c r="C70" s="38">
        <v>1</v>
      </c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</row>
    <row r="71" spans="1:17" x14ac:dyDescent="0.3">
      <c r="A71" s="48" t="s">
        <v>48</v>
      </c>
      <c r="B71" s="38">
        <f>B63+F63+J63+N63</f>
        <v>0.99999996000000024</v>
      </c>
      <c r="C71" s="38">
        <v>1</v>
      </c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</row>
    <row r="72" spans="1:17" x14ac:dyDescent="0.3">
      <c r="A72" s="48" t="s">
        <v>49</v>
      </c>
      <c r="B72" s="38">
        <f>C63+G63+K63+O63</f>
        <v>0.99999996000000035</v>
      </c>
      <c r="C72" s="38">
        <v>1</v>
      </c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</row>
    <row r="73" spans="1:17" x14ac:dyDescent="0.3">
      <c r="A73" s="48" t="s">
        <v>50</v>
      </c>
      <c r="B73" s="38">
        <f>D63+H63+L63+P63</f>
        <v>0.99999996000000035</v>
      </c>
      <c r="C73" s="38">
        <v>1</v>
      </c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</row>
    <row r="74" spans="1:17" x14ac:dyDescent="0.3">
      <c r="A74" s="48" t="s">
        <v>51</v>
      </c>
      <c r="B74" s="38">
        <f>E63+I63+M63+Q63</f>
        <v>0.99999996000000047</v>
      </c>
      <c r="C74" s="38">
        <v>1</v>
      </c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</row>
    <row r="75" spans="1:17" x14ac:dyDescent="0.3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</row>
    <row r="76" spans="1:17" x14ac:dyDescent="0.3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6:K77"/>
  <sheetViews>
    <sheetView topLeftCell="A32" workbookViewId="0">
      <selection activeCell="J67" sqref="J67"/>
    </sheetView>
  </sheetViews>
  <sheetFormatPr defaultRowHeight="14.4" x14ac:dyDescent="0.3"/>
  <cols>
    <col min="11" max="11" width="11.88671875" customWidth="1"/>
    <col min="12" max="12" width="10" customWidth="1"/>
    <col min="13" max="13" width="10.21875" customWidth="1"/>
    <col min="14" max="14" width="10" customWidth="1"/>
    <col min="15" max="15" width="9.77734375" customWidth="1"/>
  </cols>
  <sheetData>
    <row r="66" spans="1:11" ht="15.6" x14ac:dyDescent="0.3">
      <c r="A66" s="21"/>
      <c r="B66" s="21">
        <v>330</v>
      </c>
      <c r="C66" s="21">
        <v>250</v>
      </c>
      <c r="D66" s="21">
        <v>350</v>
      </c>
      <c r="E66" s="21">
        <v>300</v>
      </c>
      <c r="F66" s="21">
        <v>240</v>
      </c>
      <c r="G66" s="21">
        <v>250</v>
      </c>
      <c r="H66" s="21"/>
      <c r="I66" s="21"/>
      <c r="J66" s="21"/>
    </row>
    <row r="67" spans="1:11" ht="15.6" x14ac:dyDescent="0.3">
      <c r="A67" s="21"/>
      <c r="B67" s="25" t="s">
        <v>55</v>
      </c>
      <c r="C67" s="25" t="s">
        <v>56</v>
      </c>
      <c r="D67" s="25" t="s">
        <v>57</v>
      </c>
      <c r="E67" s="25" t="s">
        <v>59</v>
      </c>
      <c r="F67" s="25" t="s">
        <v>60</v>
      </c>
      <c r="G67" s="25" t="s">
        <v>61</v>
      </c>
      <c r="H67" s="21"/>
      <c r="I67" s="49" t="s">
        <v>72</v>
      </c>
      <c r="J67" s="50">
        <f>SUMPRODUCT(B66:G66,B68:G68)</f>
        <v>37250</v>
      </c>
      <c r="K67" s="43" t="s">
        <v>54</v>
      </c>
    </row>
    <row r="68" spans="1:11" ht="15.6" x14ac:dyDescent="0.3">
      <c r="A68" s="21"/>
      <c r="B68" s="16">
        <v>7.1054273576010019E-15</v>
      </c>
      <c r="C68" s="16">
        <v>59.999999999999993</v>
      </c>
      <c r="D68" s="16">
        <v>0</v>
      </c>
      <c r="E68" s="16">
        <v>45</v>
      </c>
      <c r="F68" s="16">
        <v>3.5527136788005009E-15</v>
      </c>
      <c r="G68" s="16">
        <v>35</v>
      </c>
      <c r="H68" s="21"/>
      <c r="I68" s="21"/>
      <c r="J68" s="21"/>
    </row>
    <row r="69" spans="1:11" ht="15.6" x14ac:dyDescent="0.3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1" ht="15.6" x14ac:dyDescent="0.3">
      <c r="A70" s="21"/>
      <c r="B70" s="19"/>
      <c r="C70" s="25" t="s">
        <v>0</v>
      </c>
      <c r="D70" s="25" t="s">
        <v>24</v>
      </c>
      <c r="E70" s="21"/>
      <c r="F70" s="21"/>
      <c r="G70" s="21"/>
      <c r="H70" s="21"/>
      <c r="I70" s="21"/>
      <c r="J70" s="21"/>
    </row>
    <row r="71" spans="1:11" ht="15.6" x14ac:dyDescent="0.3">
      <c r="A71" s="21"/>
      <c r="B71" s="19" t="s">
        <v>39</v>
      </c>
      <c r="C71" s="18">
        <f>B68+C68+D68</f>
        <v>60</v>
      </c>
      <c r="D71" s="18">
        <v>70</v>
      </c>
      <c r="E71" s="21"/>
      <c r="F71" s="21"/>
      <c r="G71" s="21"/>
      <c r="H71" s="21"/>
      <c r="I71" s="21"/>
      <c r="J71" s="21"/>
    </row>
    <row r="72" spans="1:11" ht="15.6" x14ac:dyDescent="0.3">
      <c r="A72" s="21"/>
      <c r="B72" s="19" t="s">
        <v>40</v>
      </c>
      <c r="C72" s="18">
        <f>E68+F68+G68</f>
        <v>80</v>
      </c>
      <c r="D72" s="18">
        <v>80</v>
      </c>
      <c r="E72" s="21"/>
      <c r="F72" s="21"/>
      <c r="G72" s="21"/>
      <c r="H72" s="21"/>
      <c r="I72" s="21"/>
      <c r="J72" s="21"/>
    </row>
    <row r="73" spans="1:11" ht="15.6" x14ac:dyDescent="0.3">
      <c r="A73" s="21"/>
      <c r="B73" s="19" t="s">
        <v>41</v>
      </c>
      <c r="C73" s="18">
        <f>B68+E68</f>
        <v>45.000000000000007</v>
      </c>
      <c r="D73" s="18">
        <v>45</v>
      </c>
      <c r="E73" s="21" t="s">
        <v>73</v>
      </c>
      <c r="F73" s="21"/>
      <c r="G73" s="21"/>
      <c r="H73" s="21"/>
      <c r="I73" s="21"/>
      <c r="J73" s="21"/>
    </row>
    <row r="74" spans="1:11" ht="15.6" x14ac:dyDescent="0.3">
      <c r="A74" s="21"/>
      <c r="B74" s="19" t="s">
        <v>47</v>
      </c>
      <c r="C74" s="18">
        <f>C68+F68</f>
        <v>60</v>
      </c>
      <c r="D74" s="18">
        <v>60</v>
      </c>
      <c r="E74" s="21" t="s">
        <v>73</v>
      </c>
      <c r="F74" s="21"/>
      <c r="G74" s="21"/>
      <c r="H74" s="21"/>
      <c r="I74" s="21"/>
      <c r="J74" s="21"/>
    </row>
    <row r="75" spans="1:11" ht="15.6" x14ac:dyDescent="0.3">
      <c r="A75" s="21"/>
      <c r="B75" s="19" t="s">
        <v>48</v>
      </c>
      <c r="C75" s="18">
        <f>D68+G68</f>
        <v>35</v>
      </c>
      <c r="D75" s="18">
        <v>35</v>
      </c>
      <c r="E75" s="21" t="s">
        <v>73</v>
      </c>
      <c r="F75" s="21"/>
      <c r="G75" s="21"/>
      <c r="H75" s="21"/>
      <c r="I75" s="21"/>
      <c r="J75" s="21"/>
    </row>
    <row r="76" spans="1:11" ht="15.6" x14ac:dyDescent="0.3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1" ht="15.6" x14ac:dyDescent="0.3">
      <c r="A77" s="21"/>
      <c r="B77" s="21"/>
      <c r="C77" s="21"/>
      <c r="D77" s="21"/>
      <c r="E77" s="21"/>
      <c r="F77" s="21"/>
      <c r="G77" s="21"/>
      <c r="H77" s="21"/>
      <c r="I77" s="21"/>
      <c r="J77" s="21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sqref="A1:I1"/>
    </sheetView>
  </sheetViews>
  <sheetFormatPr defaultRowHeight="14.4" x14ac:dyDescent="0.3"/>
  <cols>
    <col min="1" max="1" width="21.6640625" customWidth="1"/>
    <col min="2" max="2" width="9.88671875" customWidth="1"/>
    <col min="3" max="3" width="11.6640625" customWidth="1"/>
    <col min="6" max="6" width="10.21875" customWidth="1"/>
  </cols>
  <sheetData>
    <row r="1" spans="1:21" ht="15.6" x14ac:dyDescent="0.3">
      <c r="A1" s="20" t="s">
        <v>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21" ht="15.6" x14ac:dyDescent="0.3">
      <c r="A2" s="20" t="s">
        <v>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21" ht="15.6" x14ac:dyDescent="0.3">
      <c r="A3" s="20" t="s">
        <v>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21" ht="15.6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21" ht="15.6" x14ac:dyDescent="0.3">
      <c r="A5" s="21"/>
      <c r="B5" s="35">
        <v>1</v>
      </c>
      <c r="C5" s="35">
        <v>2</v>
      </c>
      <c r="D5" s="35">
        <v>3</v>
      </c>
      <c r="E5" s="35">
        <v>4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21" ht="15.6" x14ac:dyDescent="0.3">
      <c r="A6" s="22" t="s">
        <v>75</v>
      </c>
      <c r="B6" s="23" t="s">
        <v>4</v>
      </c>
      <c r="C6" s="23" t="s">
        <v>5</v>
      </c>
      <c r="D6" s="23" t="s">
        <v>6</v>
      </c>
      <c r="E6" s="23" t="s">
        <v>7</v>
      </c>
      <c r="F6" s="24" t="s">
        <v>8</v>
      </c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21" ht="15.6" x14ac:dyDescent="0.3">
      <c r="A7" s="18" t="s">
        <v>76</v>
      </c>
      <c r="B7" s="16">
        <v>10</v>
      </c>
      <c r="C7" s="16">
        <v>8</v>
      </c>
      <c r="D7" s="16">
        <v>6</v>
      </c>
      <c r="E7" s="16">
        <v>6</v>
      </c>
      <c r="F7" s="24">
        <v>95</v>
      </c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21" ht="15.6" x14ac:dyDescent="0.3">
      <c r="A8" s="18" t="s">
        <v>77</v>
      </c>
      <c r="B8" s="16">
        <v>15</v>
      </c>
      <c r="C8" s="16">
        <v>12</v>
      </c>
      <c r="D8" s="16">
        <v>5</v>
      </c>
      <c r="E8" s="16">
        <v>9</v>
      </c>
      <c r="F8" s="24">
        <v>50</v>
      </c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21" ht="15.6" x14ac:dyDescent="0.3">
      <c r="A9" s="18" t="s">
        <v>78</v>
      </c>
      <c r="B9" s="16">
        <v>8</v>
      </c>
      <c r="C9" s="16">
        <v>6</v>
      </c>
      <c r="D9" s="16">
        <v>14</v>
      </c>
      <c r="E9" s="16">
        <v>7</v>
      </c>
      <c r="F9" s="24">
        <v>110</v>
      </c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21" ht="15.6" x14ac:dyDescent="0.3">
      <c r="A10" s="18" t="s">
        <v>79</v>
      </c>
      <c r="B10" s="16">
        <v>2</v>
      </c>
      <c r="C10" s="16">
        <v>5</v>
      </c>
      <c r="D10" s="16">
        <v>14</v>
      </c>
      <c r="E10" s="16">
        <v>11</v>
      </c>
      <c r="F10" s="24">
        <v>150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21" ht="15.6" x14ac:dyDescent="0.3">
      <c r="A11" s="17" t="s">
        <v>9</v>
      </c>
      <c r="B11" s="17">
        <v>120</v>
      </c>
      <c r="C11" s="17">
        <v>85</v>
      </c>
      <c r="D11" s="17">
        <v>110</v>
      </c>
      <c r="E11" s="17">
        <v>90</v>
      </c>
      <c r="F11" s="19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21" ht="15.6" x14ac:dyDescent="0.3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21" ht="15.6" x14ac:dyDescent="0.3">
      <c r="A13" s="1" t="s">
        <v>80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21" ht="15.6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21" ht="15.6" x14ac:dyDescent="0.3">
      <c r="C15" s="16">
        <v>10</v>
      </c>
      <c r="D15" s="16">
        <v>8</v>
      </c>
      <c r="E15" s="16">
        <v>6</v>
      </c>
      <c r="F15" s="16">
        <v>6</v>
      </c>
      <c r="G15" s="16">
        <v>15</v>
      </c>
      <c r="H15" s="16">
        <v>12</v>
      </c>
      <c r="I15" s="16">
        <v>5</v>
      </c>
      <c r="J15" s="16">
        <v>9</v>
      </c>
      <c r="K15" s="16">
        <v>8</v>
      </c>
      <c r="L15" s="16">
        <v>6</v>
      </c>
      <c r="M15" s="16">
        <v>14</v>
      </c>
      <c r="N15" s="16">
        <v>7</v>
      </c>
      <c r="O15" s="16">
        <v>2</v>
      </c>
      <c r="P15" s="16">
        <v>5</v>
      </c>
      <c r="Q15" s="16">
        <v>14</v>
      </c>
      <c r="R15" s="16">
        <v>11</v>
      </c>
      <c r="T15" t="s">
        <v>53</v>
      </c>
      <c r="U15" s="53"/>
    </row>
    <row r="16" spans="1:21" x14ac:dyDescent="0.3">
      <c r="C16" s="44" t="s">
        <v>55</v>
      </c>
      <c r="D16" s="44" t="s">
        <v>56</v>
      </c>
      <c r="E16" s="44" t="s">
        <v>57</v>
      </c>
      <c r="F16" s="44" t="s">
        <v>58</v>
      </c>
      <c r="G16" s="44" t="s">
        <v>59</v>
      </c>
      <c r="H16" s="44" t="s">
        <v>60</v>
      </c>
      <c r="I16" s="44" t="s">
        <v>61</v>
      </c>
      <c r="J16" s="44" t="s">
        <v>62</v>
      </c>
      <c r="K16" s="44" t="s">
        <v>63</v>
      </c>
      <c r="L16" s="44" t="s">
        <v>64</v>
      </c>
      <c r="M16" s="44" t="s">
        <v>65</v>
      </c>
      <c r="N16" s="44" t="s">
        <v>66</v>
      </c>
      <c r="O16" s="44" t="s">
        <v>67</v>
      </c>
      <c r="P16" s="44" t="s">
        <v>68</v>
      </c>
      <c r="Q16" s="44" t="s">
        <v>69</v>
      </c>
      <c r="R16" s="44" t="s">
        <v>70</v>
      </c>
      <c r="T16" s="46">
        <f>SUMPRODUCT(C15:R15,C17:R17)</f>
        <v>1925.0000000000002</v>
      </c>
      <c r="U16" s="52" t="s">
        <v>52</v>
      </c>
    </row>
    <row r="17" spans="2:18" x14ac:dyDescent="0.3">
      <c r="C17" s="48">
        <v>0</v>
      </c>
      <c r="D17" s="48">
        <v>0</v>
      </c>
      <c r="E17" s="48">
        <v>59.999999999999972</v>
      </c>
      <c r="F17" s="48">
        <v>35.000000000000021</v>
      </c>
      <c r="G17" s="48">
        <v>0</v>
      </c>
      <c r="H17" s="48">
        <v>0</v>
      </c>
      <c r="I17" s="48">
        <v>50.000000000000007</v>
      </c>
      <c r="J17" s="48">
        <v>0</v>
      </c>
      <c r="K17" s="48">
        <v>0</v>
      </c>
      <c r="L17" s="48">
        <v>55.000000000000028</v>
      </c>
      <c r="M17" s="48">
        <v>0</v>
      </c>
      <c r="N17" s="48">
        <v>55.000000000000007</v>
      </c>
      <c r="O17" s="48">
        <v>119.99999999999999</v>
      </c>
      <c r="P17" s="48">
        <v>29.999999999999989</v>
      </c>
      <c r="Q17" s="48">
        <v>0</v>
      </c>
      <c r="R17" s="48">
        <v>-1.7763568394002505E-15</v>
      </c>
    </row>
    <row r="20" spans="2:18" x14ac:dyDescent="0.3">
      <c r="B20" s="52"/>
      <c r="C20" s="52" t="s">
        <v>0</v>
      </c>
      <c r="D20" s="52" t="s">
        <v>24</v>
      </c>
    </row>
    <row r="21" spans="2:18" x14ac:dyDescent="0.3">
      <c r="B21" s="52" t="s">
        <v>39</v>
      </c>
      <c r="C21" s="54">
        <f>C17+D17+E17+F17</f>
        <v>95</v>
      </c>
      <c r="D21" s="54">
        <v>95</v>
      </c>
    </row>
    <row r="22" spans="2:18" x14ac:dyDescent="0.3">
      <c r="B22" s="52" t="s">
        <v>40</v>
      </c>
      <c r="C22" s="54">
        <f>G17+H17+I17+J17</f>
        <v>50.000000000000007</v>
      </c>
      <c r="D22" s="54">
        <v>50</v>
      </c>
    </row>
    <row r="23" spans="2:18" x14ac:dyDescent="0.3">
      <c r="B23" s="52" t="s">
        <v>41</v>
      </c>
      <c r="C23" s="54">
        <f>K17+L17+M17+N17</f>
        <v>110.00000000000003</v>
      </c>
      <c r="D23" s="54">
        <v>110</v>
      </c>
    </row>
    <row r="24" spans="2:18" x14ac:dyDescent="0.3">
      <c r="B24" s="52" t="s">
        <v>47</v>
      </c>
      <c r="C24" s="54">
        <f>O17+P17+Q17+R17</f>
        <v>149.99999999999997</v>
      </c>
      <c r="D24" s="54">
        <v>150</v>
      </c>
    </row>
    <row r="25" spans="2:18" x14ac:dyDescent="0.3">
      <c r="B25" s="52" t="s">
        <v>48</v>
      </c>
      <c r="C25" s="54">
        <f>C17+G17+K17+O17</f>
        <v>119.99999999999999</v>
      </c>
      <c r="D25" s="54">
        <v>120</v>
      </c>
      <c r="E25" t="s">
        <v>73</v>
      </c>
    </row>
    <row r="26" spans="2:18" x14ac:dyDescent="0.3">
      <c r="B26" s="52" t="s">
        <v>49</v>
      </c>
      <c r="C26" s="54">
        <f>D17+H17+L17+P17</f>
        <v>85.000000000000014</v>
      </c>
      <c r="D26" s="54">
        <v>85</v>
      </c>
      <c r="E26" t="s">
        <v>73</v>
      </c>
    </row>
    <row r="27" spans="2:18" x14ac:dyDescent="0.3">
      <c r="B27" s="52" t="s">
        <v>50</v>
      </c>
      <c r="C27" s="54">
        <f>E17+I17+M17+Q17</f>
        <v>109.99999999999997</v>
      </c>
      <c r="D27" s="54">
        <v>110</v>
      </c>
      <c r="E27" t="s">
        <v>73</v>
      </c>
    </row>
    <row r="28" spans="2:18" x14ac:dyDescent="0.3">
      <c r="B28" s="52" t="s">
        <v>51</v>
      </c>
      <c r="C28" s="54">
        <f>F17+J17+N17+R17</f>
        <v>90.000000000000028</v>
      </c>
      <c r="D28" s="54">
        <v>90</v>
      </c>
      <c r="E28" t="s">
        <v>73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I15" sqref="I15"/>
    </sheetView>
  </sheetViews>
  <sheetFormatPr defaultRowHeight="14.4" x14ac:dyDescent="0.3"/>
  <cols>
    <col min="1" max="1" width="19.33203125" customWidth="1"/>
    <col min="3" max="3" width="10.44140625" customWidth="1"/>
    <col min="9" max="9" width="26.44140625" customWidth="1"/>
  </cols>
  <sheetData>
    <row r="1" spans="1:9" ht="178.8" customHeight="1" x14ac:dyDescent="0.3">
      <c r="A1" s="26" t="s">
        <v>10</v>
      </c>
      <c r="B1" s="27"/>
      <c r="C1" s="27"/>
      <c r="D1" s="27"/>
      <c r="E1" s="27"/>
      <c r="F1" s="28"/>
      <c r="G1" s="28"/>
      <c r="H1" s="28"/>
      <c r="I1" s="28"/>
    </row>
    <row r="2" spans="1:9" ht="16.8" customHeight="1" x14ac:dyDescent="0.3">
      <c r="A2" s="13"/>
      <c r="B2" s="14"/>
      <c r="C2" s="14"/>
      <c r="D2" s="14"/>
      <c r="E2" s="14"/>
      <c r="F2" s="15"/>
      <c r="G2" s="15"/>
      <c r="H2" s="15"/>
      <c r="I2" s="15"/>
    </row>
    <row r="3" spans="1:9" ht="22.8" customHeight="1" x14ac:dyDescent="0.3">
      <c r="A3" s="29" t="s">
        <v>11</v>
      </c>
      <c r="B3" s="6" t="s">
        <v>12</v>
      </c>
      <c r="C3" s="6" t="s">
        <v>13</v>
      </c>
      <c r="D3" s="6" t="s">
        <v>14</v>
      </c>
      <c r="E3" s="6" t="s">
        <v>15</v>
      </c>
      <c r="F3" s="2"/>
      <c r="G3" s="2"/>
      <c r="H3" s="2"/>
      <c r="I3" s="2"/>
    </row>
    <row r="4" spans="1:9" x14ac:dyDescent="0.3">
      <c r="A4" s="29"/>
      <c r="B4" s="29" t="s">
        <v>16</v>
      </c>
      <c r="C4" s="29"/>
      <c r="D4" s="29"/>
      <c r="E4" s="29"/>
      <c r="F4" s="2"/>
      <c r="G4" s="2"/>
      <c r="H4" s="2"/>
      <c r="I4" s="2"/>
    </row>
    <row r="5" spans="1:9" x14ac:dyDescent="0.3">
      <c r="A5" s="7" t="s">
        <v>17</v>
      </c>
      <c r="B5" s="8">
        <v>320</v>
      </c>
      <c r="C5" s="8">
        <v>280</v>
      </c>
      <c r="D5" s="8">
        <v>140</v>
      </c>
      <c r="E5" s="8">
        <v>240</v>
      </c>
      <c r="F5" s="2"/>
      <c r="G5" s="2"/>
      <c r="H5" s="2"/>
      <c r="I5" s="2"/>
    </row>
    <row r="6" spans="1:9" x14ac:dyDescent="0.3">
      <c r="A6" s="7" t="s">
        <v>18</v>
      </c>
      <c r="B6" s="8">
        <v>120</v>
      </c>
      <c r="C6" s="8">
        <v>90</v>
      </c>
      <c r="D6" s="8">
        <v>60</v>
      </c>
      <c r="E6" s="8">
        <v>60</v>
      </c>
      <c r="F6" s="2"/>
      <c r="G6" s="2"/>
      <c r="H6" s="2"/>
      <c r="I6" s="2"/>
    </row>
    <row r="7" spans="1:9" x14ac:dyDescent="0.3">
      <c r="A7" s="9" t="s">
        <v>19</v>
      </c>
      <c r="B7" s="10">
        <v>440</v>
      </c>
      <c r="C7" s="10">
        <v>370</v>
      </c>
      <c r="D7" s="10">
        <v>200</v>
      </c>
      <c r="E7" s="10">
        <v>300</v>
      </c>
      <c r="F7" s="2"/>
      <c r="G7" s="2"/>
      <c r="H7" s="2"/>
      <c r="I7" s="2"/>
    </row>
    <row r="8" spans="1:9" x14ac:dyDescent="0.3">
      <c r="A8" s="5" t="s">
        <v>20</v>
      </c>
      <c r="B8" s="34">
        <f>B7/500</f>
        <v>0.88</v>
      </c>
      <c r="C8" s="34">
        <f t="shared" ref="C8:E8" si="0">C7/500</f>
        <v>0.74</v>
      </c>
      <c r="D8" s="34">
        <f t="shared" si="0"/>
        <v>0.4</v>
      </c>
      <c r="E8" s="34">
        <f t="shared" si="0"/>
        <v>0.6</v>
      </c>
      <c r="F8" s="2"/>
      <c r="G8" s="2"/>
      <c r="H8" s="2"/>
      <c r="I8" s="2"/>
    </row>
    <row r="9" spans="1:9" x14ac:dyDescent="0.3">
      <c r="A9" s="2"/>
      <c r="B9" s="2"/>
      <c r="C9" s="2"/>
      <c r="D9" s="2"/>
      <c r="E9" s="2"/>
      <c r="F9" s="2"/>
      <c r="G9" s="2"/>
      <c r="H9" s="2"/>
      <c r="I9" s="2"/>
    </row>
    <row r="10" spans="1:9" x14ac:dyDescent="0.3">
      <c r="A10" s="3" t="s">
        <v>21</v>
      </c>
      <c r="B10" s="2"/>
      <c r="C10" s="2"/>
      <c r="D10" s="2"/>
      <c r="E10" s="2"/>
      <c r="F10" s="2"/>
      <c r="G10" s="2"/>
      <c r="H10" s="2"/>
      <c r="I10" s="2"/>
    </row>
    <row r="11" spans="1:9" ht="22.8" customHeight="1" thickBot="1" x14ac:dyDescent="0.35">
      <c r="A11" s="2"/>
      <c r="B11" s="12" t="s">
        <v>12</v>
      </c>
      <c r="C11" s="12" t="s">
        <v>13</v>
      </c>
      <c r="D11" s="12" t="s">
        <v>14</v>
      </c>
      <c r="E11" s="12" t="s">
        <v>15</v>
      </c>
      <c r="F11" s="3" t="s">
        <v>22</v>
      </c>
      <c r="G11" s="2"/>
      <c r="H11" s="2"/>
      <c r="I11" s="2"/>
    </row>
    <row r="12" spans="1:9" ht="15" thickBot="1" x14ac:dyDescent="0.35">
      <c r="A12" s="2"/>
      <c r="B12" s="4">
        <v>6120000</v>
      </c>
      <c r="C12" s="4">
        <v>680000</v>
      </c>
      <c r="D12" s="4">
        <v>680000</v>
      </c>
      <c r="E12" s="4">
        <v>9520000.0000000019</v>
      </c>
      <c r="F12" s="11">
        <f>B8*B12+C8*C12+D8*D12+E8*E12</f>
        <v>11872800</v>
      </c>
      <c r="G12" s="2" t="s">
        <v>31</v>
      </c>
      <c r="H12" s="2"/>
      <c r="I12" s="2"/>
    </row>
    <row r="13" spans="1:9" x14ac:dyDescent="0.3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3">
      <c r="A14" s="3" t="s">
        <v>23</v>
      </c>
      <c r="B14" s="31" t="s">
        <v>0</v>
      </c>
      <c r="C14" s="31" t="s">
        <v>24</v>
      </c>
      <c r="D14" s="2"/>
      <c r="E14" s="2"/>
      <c r="F14" s="2"/>
      <c r="G14" s="2"/>
      <c r="H14" s="2"/>
      <c r="I14" s="2"/>
    </row>
    <row r="15" spans="1:9" x14ac:dyDescent="0.3">
      <c r="A15" s="32" t="s">
        <v>25</v>
      </c>
      <c r="B15" s="33">
        <f>B12+C12</f>
        <v>6800000</v>
      </c>
      <c r="C15" s="33">
        <v>6800000</v>
      </c>
      <c r="D15" s="2"/>
      <c r="E15" s="2"/>
      <c r="F15" s="2"/>
      <c r="G15" s="2"/>
      <c r="H15" s="2"/>
      <c r="I15" s="2"/>
    </row>
    <row r="16" spans="1:9" x14ac:dyDescent="0.3">
      <c r="A16" s="32" t="s">
        <v>26</v>
      </c>
      <c r="B16" s="33">
        <f>D12+E12</f>
        <v>10200000.000000002</v>
      </c>
      <c r="C16" s="33">
        <v>10200000</v>
      </c>
      <c r="D16" s="2"/>
      <c r="E16" s="2"/>
      <c r="F16" s="2"/>
      <c r="G16" s="2"/>
      <c r="H16" s="2"/>
      <c r="I16" s="2"/>
    </row>
    <row r="17" spans="1:9" x14ac:dyDescent="0.3">
      <c r="A17" s="32" t="s">
        <v>27</v>
      </c>
      <c r="B17" s="33">
        <f>B12</f>
        <v>6120000</v>
      </c>
      <c r="C17" s="33">
        <v>680000</v>
      </c>
      <c r="D17" s="2" t="s">
        <v>32</v>
      </c>
      <c r="E17" s="2"/>
      <c r="F17" s="2"/>
      <c r="G17" s="2"/>
      <c r="H17" s="2"/>
      <c r="I17" s="2"/>
    </row>
    <row r="18" spans="1:9" x14ac:dyDescent="0.3">
      <c r="A18" s="32" t="s">
        <v>28</v>
      </c>
      <c r="B18" s="33">
        <f>C12</f>
        <v>680000</v>
      </c>
      <c r="C18" s="33">
        <v>680000</v>
      </c>
      <c r="D18" s="2" t="s">
        <v>32</v>
      </c>
      <c r="E18" s="2"/>
      <c r="F18" s="2"/>
      <c r="G18" s="2"/>
      <c r="H18" s="2"/>
      <c r="I18" s="2"/>
    </row>
    <row r="19" spans="1:9" x14ac:dyDescent="0.3">
      <c r="A19" s="32" t="s">
        <v>30</v>
      </c>
      <c r="B19" s="33">
        <f>D12</f>
        <v>680000</v>
      </c>
      <c r="C19" s="33">
        <v>680000</v>
      </c>
      <c r="D19" s="2" t="s">
        <v>32</v>
      </c>
      <c r="E19" s="2"/>
      <c r="F19" s="2"/>
      <c r="G19" s="2"/>
      <c r="H19" s="2"/>
      <c r="I19" s="2"/>
    </row>
    <row r="20" spans="1:9" x14ac:dyDescent="0.3">
      <c r="A20" s="32" t="s">
        <v>29</v>
      </c>
      <c r="B20" s="33">
        <f>E12</f>
        <v>9520000.0000000019</v>
      </c>
      <c r="C20" s="33">
        <v>680000</v>
      </c>
      <c r="D20" s="2" t="s">
        <v>32</v>
      </c>
      <c r="E20" s="2"/>
      <c r="F20" s="2"/>
      <c r="G20" s="2"/>
      <c r="H20" s="2"/>
      <c r="I20" s="2"/>
    </row>
    <row r="21" spans="1:9" x14ac:dyDescent="0.3">
      <c r="A21" s="3"/>
      <c r="B21" s="30"/>
      <c r="C21" s="30"/>
      <c r="D21" s="2"/>
      <c r="E21" s="2"/>
      <c r="F21" s="2"/>
      <c r="G21" s="2" t="s">
        <v>33</v>
      </c>
      <c r="H21" s="2"/>
      <c r="I21" s="2"/>
    </row>
    <row r="22" spans="1:9" x14ac:dyDescent="0.3">
      <c r="A22" s="2"/>
      <c r="B22" s="2"/>
      <c r="C22" s="2"/>
      <c r="D22" s="2"/>
      <c r="E22" s="2"/>
      <c r="F22" s="2"/>
      <c r="G22" s="2"/>
      <c r="H22" s="2"/>
      <c r="I22" s="2"/>
    </row>
  </sheetData>
  <mergeCells count="3">
    <mergeCell ref="A1:I1"/>
    <mergeCell ref="A3:A4"/>
    <mergeCell ref="B4:E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výroba</vt:lpstr>
      <vt:lpstr>směs</vt:lpstr>
      <vt:lpstr>portfolio</vt:lpstr>
      <vt:lpstr>přiřaz. problém</vt:lpstr>
      <vt:lpstr>dopr. problém 1</vt:lpstr>
      <vt:lpstr>dopr. problém 2</vt:lpstr>
      <vt:lpstr>reklama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2023-10-16T08:05:17Z</dcterms:created>
  <dcterms:modified xsi:type="dcterms:W3CDTF">2023-11-02T16:39:21Z</dcterms:modified>
</cp:coreProperties>
</file>