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0002\Dropbox\OPF\Výuka\FinMezPod\"/>
    </mc:Choice>
  </mc:AlternateContent>
  <xr:revisionPtr revIDLastSave="0" documentId="13_ncr:1_{989403F8-AEC4-4B92-97F1-BBD437FD4DBD}" xr6:coauthVersionLast="36" xr6:coauthVersionMax="36" xr10:uidLastSave="{00000000-0000-0000-0000-000000000000}"/>
  <bookViews>
    <workbookView xWindow="0" yWindow="0" windowWidth="28800" windowHeight="12225" activeTab="2" xr2:uid="{8479802F-0A53-4D02-B546-8F7AFF86ED8B}"/>
  </bookViews>
  <sheets>
    <sheet name="1." sheetId="1" r:id="rId1"/>
    <sheet name="2." sheetId="2" r:id="rId2"/>
    <sheet name="3.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29" i="1"/>
  <c r="H9" i="3" l="1"/>
  <c r="G9" i="3"/>
  <c r="H8" i="3"/>
  <c r="G8" i="3"/>
  <c r="H7" i="3"/>
  <c r="G7" i="3"/>
  <c r="H6" i="3"/>
  <c r="G6" i="3"/>
  <c r="H5" i="3"/>
  <c r="G5" i="3"/>
  <c r="H4" i="3"/>
  <c r="G4" i="3"/>
  <c r="H25" i="2" l="1"/>
  <c r="E5" i="2"/>
  <c r="C5" i="2"/>
  <c r="H22" i="2"/>
  <c r="H15" i="2"/>
  <c r="G25" i="1"/>
  <c r="E5" i="1"/>
  <c r="C5" i="1"/>
  <c r="G22" i="1"/>
  <c r="G15" i="1"/>
</calcChain>
</file>

<file path=xl/sharedStrings.xml><?xml version="1.0" encoding="utf-8"?>
<sst xmlns="http://schemas.openxmlformats.org/spreadsheetml/2006/main" count="86" uniqueCount="62">
  <si>
    <t>14d</t>
  </si>
  <si>
    <t>1m</t>
  </si>
  <si>
    <t>2m</t>
  </si>
  <si>
    <t>3m</t>
  </si>
  <si>
    <t>6m</t>
  </si>
  <si>
    <t>12m</t>
  </si>
  <si>
    <t>CZK/PLN</t>
  </si>
  <si>
    <t>CZK/GBP</t>
  </si>
  <si>
    <t>1. Společnost Škoda Auto očekává příjmy ve výši 125 000 PLN z podnikání v Polsku a 100 000 EUR z podnikání na Slovensku. Jaké jsou očekávané peněžní toky v CZK?</t>
  </si>
  <si>
    <t>EUR/CZK</t>
  </si>
  <si>
    <t>2. Arcelor Mittal Tubular Products Karviná potřebuje na zaplacení dodávky z Velké Británie 1 000 000 GBP a na zaplacení dodávky z Německa 100 000 EUR. Jaké budou náklady  vyjádřené v CZK?</t>
  </si>
  <si>
    <t>spot CZK/EUR</t>
  </si>
  <si>
    <t>3. Banka kótuje následující spotové kurzy a swapové body pro forwardové kontrakty CZK/EUR. Vypočtěte z nich outright forwardové devizové kurzy.</t>
  </si>
  <si>
    <t>Příjem z Polska v CZK</t>
  </si>
  <si>
    <t>Příjem z Polska v PLN</t>
  </si>
  <si>
    <t>Příjem ze Slovenska v EUR</t>
  </si>
  <si>
    <t>Příjem ze Slovenska v CZK</t>
  </si>
  <si>
    <t>PLN</t>
  </si>
  <si>
    <t>BID</t>
  </si>
  <si>
    <t>ASK</t>
  </si>
  <si>
    <t>CZK</t>
  </si>
  <si>
    <t>EUR</t>
  </si>
  <si>
    <t>CZK/EUR</t>
  </si>
  <si>
    <t>GBP</t>
  </si>
  <si>
    <r>
      <t xml:space="preserve"> = 125000 </t>
    </r>
    <r>
      <rPr>
        <strike/>
        <sz val="12"/>
        <color rgb="FFFF0000"/>
        <rFont val="Calibri"/>
        <family val="2"/>
        <charset val="238"/>
        <scheme val="minor"/>
      </rPr>
      <t xml:space="preserve">PLN </t>
    </r>
    <r>
      <rPr>
        <sz val="12"/>
        <color rgb="FFFF0000"/>
        <rFont val="Calibri"/>
        <family val="2"/>
        <charset val="238"/>
        <scheme val="minor"/>
      </rPr>
      <t xml:space="preserve">x </t>
    </r>
    <r>
      <rPr>
        <u/>
        <sz val="12"/>
        <color rgb="FFFF0000"/>
        <rFont val="Calibri"/>
        <family val="2"/>
        <charset val="238"/>
        <scheme val="minor"/>
      </rPr>
      <t>6,2175 CZK</t>
    </r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</si>
  <si>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PLN</t>
    </r>
  </si>
  <si>
    <r>
      <t xml:space="preserve"> = 100000 </t>
    </r>
    <r>
      <rPr>
        <strike/>
        <u/>
        <sz val="12"/>
        <color rgb="FFFF0000"/>
        <rFont val="Calibri"/>
        <family val="2"/>
        <charset val="238"/>
        <scheme val="minor"/>
      </rPr>
      <t xml:space="preserve">EUR </t>
    </r>
  </si>
  <si>
    <r>
      <t xml:space="preserve">0,0412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>/CZK</t>
    </r>
  </si>
  <si>
    <r>
      <t xml:space="preserve"> = 100000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 xml:space="preserve"> x </t>
    </r>
    <r>
      <rPr>
        <u/>
        <sz val="12"/>
        <color rgb="FFFF0000"/>
        <rFont val="Calibri"/>
        <family val="2"/>
        <charset val="238"/>
        <scheme val="minor"/>
      </rPr>
      <t>24,2718CZK</t>
    </r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</si>
  <si>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EUR</t>
    </r>
  </si>
  <si>
    <t>&lt;</t>
  </si>
  <si>
    <t xml:space="preserve">&lt; </t>
  </si>
  <si>
    <t>Výpočet 1:</t>
  </si>
  <si>
    <t>Výpočet 2:</t>
  </si>
  <si>
    <t>Vycházíme taky z pravidla vždy horší varianta pro klienta (podnik), tudíž v tomto případě volíme tu variantu devizového kurzu, která nám přinese nižší příjem v CZK.</t>
  </si>
  <si>
    <t>Pokud máme kotaci domácí měny (CZK vystupuje jako jednotková měna), pak je nutno použít devizový kurz ASK (u kotace EUR/CZK), nebo přepočíst devizový kurz na opačný (tedy CZK/EUR).</t>
  </si>
  <si>
    <t xml:space="preserve">Při výběru devizového kurzu vycházíme z logiky, že podnik bude prodávat cizí měnu (PLN a EUR), aby získal domácí měnu (CZK). </t>
  </si>
  <si>
    <t xml:space="preserve">Náš prodej je dealerův nákup, proto použijeme devizový kurz BID, pokud se jedná o kotaci cizí měny (tedy CZK/PLN, příp. CZK/EUR). </t>
  </si>
  <si>
    <t>Pozn. : Tento výpočet se aplikuje, pokud máme k dispozici kotaci domácí měny (CZK vystupuje jako jednotková měna).</t>
  </si>
  <si>
    <t>Pozn. : Tento výpočet se aplikuje, pokud máme k dispozici kotaci zahraniční měny (EUR vystupuje jako jednotková měna), případně si tuto kotaci dopočteme.</t>
  </si>
  <si>
    <t>Pozn.: Tento výpočet devizového kurzu EUR slouží pro druhý způsob výpočtu příjmů se Slovenska. Způsob výpočtu opačného devizového kurzu u dvoucestného kótování je vysvětlen v souboru FIU_MFM_S02_řešení.</t>
  </si>
  <si>
    <t>Pozn.: Tento výpočet devizového kurzu EUR slouží pro druhý způsob výpočtu výdajů k zaplacení dodávky z Německa. Způsob výpočtu opačného devizového kurzu u dvoucestného kótování je vysvětlen v souboru FIU_MFM_S02_řešení.</t>
  </si>
  <si>
    <t xml:space="preserve">Při výběru devizového kurzu vycházíme z logiky, že podnik bude nakupovat cizí měnu (GBPa EUR), aby směnil domácí měnu (CZK). </t>
  </si>
  <si>
    <t xml:space="preserve">Náš nákup je dealerův prodej, proto použijeme devizový kurz ASK, pokud se jedná o kotaci cizí měny (tedy CZK/PLN, příp. CZK/EUR). </t>
  </si>
  <si>
    <t>Pokud máme kotaci domácí měny (CZK vystupuje jako jednotková měna), pak je nutno použít devizový kurz BID (u kotace EUR/CZK), nebo přepočíst devizový kurz na opačný (tedy CZK/EUR).</t>
  </si>
  <si>
    <t>Vycházíme taky z pravidla vždy horší varianta pro klienta (podnik), tudíž v tomto případě volíme tu variantu devizového kurzu, která bude znamenat vyšší výdaje v CZK.</t>
  </si>
  <si>
    <r>
      <t xml:space="preserve"> = 1000000 </t>
    </r>
    <r>
      <rPr>
        <strike/>
        <sz val="12"/>
        <color rgb="FFFF0000"/>
        <rFont val="Calibri"/>
        <family val="2"/>
        <charset val="238"/>
        <scheme val="minor"/>
      </rPr>
      <t>GBP</t>
    </r>
    <r>
      <rPr>
        <sz val="12"/>
        <color rgb="FFFF0000"/>
        <rFont val="Calibri"/>
        <family val="2"/>
        <charset val="238"/>
        <scheme val="minor"/>
      </rPr>
      <t xml:space="preserve"> x </t>
    </r>
    <r>
      <rPr>
        <u/>
        <sz val="12"/>
        <color rgb="FFFF0000"/>
        <rFont val="Calibri"/>
        <family val="2"/>
        <charset val="238"/>
        <scheme val="minor"/>
      </rPr>
      <t>29,8538 CZK</t>
    </r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</si>
  <si>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GBP</t>
    </r>
  </si>
  <si>
    <r>
      <t xml:space="preserve"> = 100000 </t>
    </r>
    <r>
      <rPr>
        <strike/>
        <u/>
        <sz val="12"/>
        <color rgb="FFFF0000"/>
        <rFont val="Calibri"/>
        <family val="2"/>
        <charset val="238"/>
        <scheme val="minor"/>
      </rPr>
      <t>EUR</t>
    </r>
  </si>
  <si>
    <r>
      <t xml:space="preserve">0,0389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>/CZK</t>
    </r>
  </si>
  <si>
    <r>
      <t xml:space="preserve"> =100000 </t>
    </r>
    <r>
      <rPr>
        <strike/>
        <sz val="12"/>
        <color rgb="FFFF0000"/>
        <rFont val="Calibri"/>
        <family val="2"/>
        <charset val="238"/>
        <scheme val="minor"/>
      </rPr>
      <t>EUR</t>
    </r>
    <r>
      <rPr>
        <sz val="12"/>
        <color rgb="FFFF0000"/>
        <rFont val="Calibri"/>
        <family val="2"/>
        <charset val="238"/>
        <scheme val="minor"/>
      </rPr>
      <t xml:space="preserve"> x </t>
    </r>
    <r>
      <rPr>
        <u/>
        <sz val="12"/>
        <color rgb="FFFF0000"/>
        <rFont val="Calibri"/>
        <family val="2"/>
        <charset val="238"/>
        <scheme val="minor"/>
      </rPr>
      <t>25,7069 CZK</t>
    </r>
  </si>
  <si>
    <t>Výdaje do VB v GBP</t>
  </si>
  <si>
    <t>Výdaje do VB v CZK</t>
  </si>
  <si>
    <t>Výdaje do Německa v EUR</t>
  </si>
  <si>
    <t>Výdaje do Německa v CZK</t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</si>
  <si>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bid</t>
    </r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</si>
  <si>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ask</t>
    </r>
  </si>
  <si>
    <t>&gt;</t>
  </si>
  <si>
    <t>Přidat prémii (swapové body) ke spot kurzu pokud kombinace bid-ask ve swap kurzu je menší-větší číslo</t>
  </si>
  <si>
    <t>Odečíst diskont (swapové body) od spot kurzu pokud kombinace bid-ask ve swap kurzu je větší-menší číslo</t>
  </si>
  <si>
    <t xml:space="preserve">Suma příjmů v CZK </t>
  </si>
  <si>
    <t>Suma výdajů v CZK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</si>
</sst>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strike/>
      <u/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 wrapText="1"/>
    </xf>
    <xf numFmtId="2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1" fillId="0" borderId="0" xfId="0" applyFont="1"/>
    <xf numFmtId="164" fontId="2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164" fontId="10" fillId="0" borderId="0" xfId="0" applyNumberFormat="1" applyFont="1"/>
    <xf numFmtId="164" fontId="4" fillId="0" borderId="0" xfId="0" applyNumberFormat="1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/>
    </xf>
    <xf numFmtId="2" fontId="7" fillId="0" borderId="0" xfId="0" applyNumberFormat="1" applyFont="1"/>
    <xf numFmtId="2" fontId="1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right" vertical="center" wrapText="1"/>
    </xf>
    <xf numFmtId="2" fontId="4" fillId="0" borderId="0" xfId="0" applyNumberFormat="1" applyFont="1"/>
    <xf numFmtId="0" fontId="13" fillId="0" borderId="0" xfId="0" applyFont="1" applyAlignment="1">
      <alignment horizontal="left" vertical="center" indent="7" readingOrder="1"/>
    </xf>
    <xf numFmtId="2" fontId="2" fillId="0" borderId="0" xfId="0" applyNumberFormat="1" applyFont="1" applyAlignment="1">
      <alignment horizontal="right" vertical="center" wrapText="1"/>
    </xf>
    <xf numFmtId="0" fontId="14" fillId="0" borderId="0" xfId="0" applyFont="1"/>
    <xf numFmtId="2" fontId="1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07DE-8B99-4512-82CA-D8C0E8FCD31A}">
  <dimension ref="A1:J29"/>
  <sheetViews>
    <sheetView workbookViewId="0"/>
  </sheetViews>
  <sheetFormatPr defaultRowHeight="15" x14ac:dyDescent="0.25"/>
  <cols>
    <col min="2" max="2" width="16.140625" customWidth="1"/>
    <col min="3" max="3" width="15" bestFit="1" customWidth="1"/>
    <col min="5" max="5" width="10.5703125" bestFit="1" customWidth="1"/>
    <col min="7" max="7" width="15.5703125" bestFit="1" customWidth="1"/>
  </cols>
  <sheetData>
    <row r="1" spans="1:9" ht="18.75" x14ac:dyDescent="0.3">
      <c r="A1" s="6" t="s">
        <v>8</v>
      </c>
    </row>
    <row r="2" spans="1:9" x14ac:dyDescent="0.25">
      <c r="C2" s="16" t="s">
        <v>18</v>
      </c>
      <c r="D2" s="16" t="s">
        <v>30</v>
      </c>
      <c r="E2" s="16" t="s">
        <v>19</v>
      </c>
    </row>
    <row r="3" spans="1:9" ht="18.75" x14ac:dyDescent="0.3">
      <c r="A3" s="5" t="s">
        <v>6</v>
      </c>
      <c r="C3" s="15">
        <v>6.2175000000000002</v>
      </c>
      <c r="D3" s="5"/>
      <c r="E3" s="5">
        <v>6.3543000000000003</v>
      </c>
    </row>
    <row r="4" spans="1:9" ht="18.75" x14ac:dyDescent="0.3">
      <c r="A4" s="5" t="s">
        <v>9</v>
      </c>
      <c r="C4" s="5">
        <v>3.8899999999999997E-2</v>
      </c>
      <c r="D4" s="5"/>
      <c r="E4" s="15">
        <v>4.1200000000000001E-2</v>
      </c>
    </row>
    <row r="5" spans="1:9" s="5" customFormat="1" ht="18.75" x14ac:dyDescent="0.3">
      <c r="A5" s="8" t="s">
        <v>22</v>
      </c>
      <c r="B5" s="8"/>
      <c r="C5" s="17">
        <f>1/E4</f>
        <v>24.271844660194173</v>
      </c>
      <c r="D5" s="18" t="s">
        <v>31</v>
      </c>
      <c r="E5" s="9">
        <f>1/C4</f>
        <v>25.706940874035993</v>
      </c>
      <c r="F5" s="11"/>
      <c r="G5" s="11" t="s">
        <v>40</v>
      </c>
      <c r="H5" s="11"/>
      <c r="I5" s="11"/>
    </row>
    <row r="6" spans="1:9" ht="15.75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9" ht="15.75" x14ac:dyDescent="0.25">
      <c r="A7" s="11" t="s">
        <v>36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1" t="s">
        <v>37</v>
      </c>
      <c r="B8" s="11"/>
      <c r="C8" s="11"/>
      <c r="D8" s="11"/>
      <c r="E8" s="11"/>
      <c r="F8" s="11"/>
      <c r="G8" s="11"/>
      <c r="H8" s="11"/>
      <c r="I8" s="11"/>
    </row>
    <row r="9" spans="1:9" ht="15.75" x14ac:dyDescent="0.25">
      <c r="A9" s="11" t="s">
        <v>35</v>
      </c>
      <c r="B9" s="11"/>
      <c r="C9" s="11"/>
      <c r="D9" s="11"/>
      <c r="E9" s="11"/>
      <c r="F9" s="11"/>
      <c r="G9" s="11"/>
      <c r="H9" s="11"/>
      <c r="I9" s="11"/>
    </row>
    <row r="10" spans="1:9" ht="15.75" x14ac:dyDescent="0.25">
      <c r="A10" s="14" t="s">
        <v>34</v>
      </c>
    </row>
    <row r="14" spans="1:9" ht="15.75" x14ac:dyDescent="0.25">
      <c r="A14" s="11" t="s">
        <v>14</v>
      </c>
      <c r="B14" s="11"/>
      <c r="C14" s="11"/>
      <c r="D14" s="11">
        <v>125000</v>
      </c>
      <c r="E14" s="11" t="s">
        <v>17</v>
      </c>
      <c r="F14" s="11"/>
      <c r="G14" s="11"/>
      <c r="H14" s="11"/>
      <c r="I14" s="11"/>
    </row>
    <row r="15" spans="1:9" ht="15.75" x14ac:dyDescent="0.25">
      <c r="A15" s="11" t="s">
        <v>13</v>
      </c>
      <c r="B15" s="11"/>
      <c r="C15" s="11"/>
      <c r="D15" s="11" t="s">
        <v>24</v>
      </c>
      <c r="E15" s="11"/>
      <c r="F15" s="11"/>
      <c r="G15" s="14">
        <f>D14*C3</f>
        <v>777187.5</v>
      </c>
      <c r="H15" s="14" t="s">
        <v>20</v>
      </c>
      <c r="I15" s="11"/>
    </row>
    <row r="16" spans="1:9" ht="15.75" x14ac:dyDescent="0.25">
      <c r="A16" s="11"/>
      <c r="B16" s="11"/>
      <c r="C16" s="11"/>
      <c r="D16" s="11"/>
      <c r="E16" s="12"/>
      <c r="F16" s="11" t="s">
        <v>25</v>
      </c>
      <c r="G16" s="14"/>
      <c r="H16" s="14"/>
      <c r="I16" s="11"/>
    </row>
    <row r="17" spans="1:10" ht="15.75" x14ac:dyDescent="0.25">
      <c r="A17" s="11"/>
      <c r="B17" s="11"/>
      <c r="C17" s="11"/>
      <c r="D17" s="11"/>
      <c r="E17" s="11"/>
      <c r="F17" s="11"/>
      <c r="G17" s="14"/>
      <c r="H17" s="14"/>
      <c r="I17" s="11"/>
    </row>
    <row r="18" spans="1:10" ht="15.75" x14ac:dyDescent="0.25">
      <c r="A18" s="11"/>
      <c r="B18" s="11"/>
      <c r="C18" s="11"/>
      <c r="D18" s="11"/>
      <c r="E18" s="11"/>
      <c r="F18" s="11"/>
      <c r="G18" s="14"/>
      <c r="H18" s="14"/>
      <c r="I18" s="11"/>
    </row>
    <row r="19" spans="1:10" ht="15.75" x14ac:dyDescent="0.25">
      <c r="A19" s="11"/>
      <c r="B19" s="11"/>
      <c r="C19" s="11"/>
      <c r="D19" s="11"/>
      <c r="E19" s="11"/>
      <c r="F19" s="11"/>
      <c r="G19" s="14"/>
      <c r="H19" s="14"/>
      <c r="I19" s="11"/>
    </row>
    <row r="20" spans="1:10" ht="15.75" x14ac:dyDescent="0.25">
      <c r="A20" s="11" t="s">
        <v>15</v>
      </c>
      <c r="B20" s="11"/>
      <c r="C20" s="11"/>
      <c r="D20" s="11">
        <v>100000</v>
      </c>
      <c r="E20" s="11" t="s">
        <v>21</v>
      </c>
      <c r="F20" s="11"/>
      <c r="G20" s="14"/>
      <c r="H20" s="14"/>
      <c r="I20" s="11"/>
    </row>
    <row r="21" spans="1:10" ht="15.75" x14ac:dyDescent="0.25">
      <c r="A21" s="11" t="s">
        <v>16</v>
      </c>
      <c r="B21" s="11"/>
      <c r="C21" s="11"/>
      <c r="I21" s="11"/>
    </row>
    <row r="22" spans="1:10" ht="15.75" x14ac:dyDescent="0.25">
      <c r="A22" s="11"/>
      <c r="B22" s="11" t="s">
        <v>32</v>
      </c>
      <c r="C22" s="11"/>
      <c r="D22" s="13" t="s">
        <v>26</v>
      </c>
      <c r="E22" s="11"/>
      <c r="F22" s="11"/>
      <c r="G22" s="21">
        <f>D20/E4</f>
        <v>2427184.4660194176</v>
      </c>
      <c r="H22" s="14" t="s">
        <v>20</v>
      </c>
      <c r="I22" s="11"/>
      <c r="J22" s="10" t="s">
        <v>38</v>
      </c>
    </row>
    <row r="23" spans="1:10" ht="15.75" x14ac:dyDescent="0.25">
      <c r="A23" s="11"/>
      <c r="B23" s="11"/>
      <c r="C23" s="11"/>
      <c r="D23" s="11" t="s">
        <v>27</v>
      </c>
      <c r="E23" s="11"/>
      <c r="F23" s="11"/>
      <c r="G23" s="14"/>
      <c r="H23" s="14"/>
      <c r="I23" s="11"/>
    </row>
    <row r="24" spans="1:10" ht="15.75" x14ac:dyDescent="0.25">
      <c r="A24" s="11"/>
      <c r="B24" s="11"/>
      <c r="C24" s="11"/>
      <c r="D24" s="11"/>
      <c r="E24" s="11"/>
      <c r="F24" s="11"/>
      <c r="G24" s="14"/>
      <c r="H24" s="14"/>
      <c r="I24" s="11"/>
    </row>
    <row r="25" spans="1:10" ht="15.75" x14ac:dyDescent="0.25">
      <c r="A25" s="11"/>
      <c r="B25" s="11" t="s">
        <v>33</v>
      </c>
      <c r="C25" s="11"/>
      <c r="D25" s="11" t="s">
        <v>28</v>
      </c>
      <c r="E25" s="11"/>
      <c r="F25" s="11"/>
      <c r="G25" s="21">
        <f>D20*C5</f>
        <v>2427184.4660194172</v>
      </c>
      <c r="H25" s="14" t="s">
        <v>20</v>
      </c>
      <c r="I25" s="11"/>
      <c r="J25" s="10" t="s">
        <v>39</v>
      </c>
    </row>
    <row r="26" spans="1:10" ht="15.75" x14ac:dyDescent="0.25">
      <c r="A26" s="11"/>
      <c r="B26" s="11"/>
      <c r="C26" s="11"/>
      <c r="D26" s="11"/>
      <c r="E26" s="12"/>
      <c r="F26" s="11" t="s">
        <v>29</v>
      </c>
      <c r="G26" s="11"/>
      <c r="H26" s="11"/>
      <c r="I26" s="11"/>
    </row>
    <row r="27" spans="1:10" ht="15.75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9" spans="1:10" ht="18.75" x14ac:dyDescent="0.3">
      <c r="A29" s="15" t="s">
        <v>60</v>
      </c>
      <c r="B29" s="15"/>
      <c r="C29" s="28">
        <f>G15+G22</f>
        <v>3204371.9660194176</v>
      </c>
      <c r="D29" s="15" t="s">
        <v>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EBB9-0A9E-4910-A2C1-C1C24561DAC1}">
  <dimension ref="A1:J29"/>
  <sheetViews>
    <sheetView zoomScale="150" zoomScaleNormal="150" workbookViewId="0">
      <selection activeCell="I27" sqref="I27"/>
    </sheetView>
  </sheetViews>
  <sheetFormatPr defaultRowHeight="15" x14ac:dyDescent="0.25"/>
  <cols>
    <col min="2" max="2" width="13.42578125" customWidth="1"/>
    <col min="3" max="3" width="18" customWidth="1"/>
    <col min="5" max="5" width="10.5703125" bestFit="1" customWidth="1"/>
    <col min="8" max="8" width="11.85546875" bestFit="1" customWidth="1"/>
  </cols>
  <sheetData>
    <row r="1" spans="1:10" ht="18.75" x14ac:dyDescent="0.3">
      <c r="A1" s="6" t="s">
        <v>10</v>
      </c>
    </row>
    <row r="2" spans="1:10" x14ac:dyDescent="0.25">
      <c r="C2" s="16" t="s">
        <v>18</v>
      </c>
      <c r="D2" s="16" t="s">
        <v>30</v>
      </c>
      <c r="E2" s="16" t="s">
        <v>19</v>
      </c>
    </row>
    <row r="3" spans="1:10" ht="18.75" x14ac:dyDescent="0.3">
      <c r="A3" s="5" t="s">
        <v>7</v>
      </c>
      <c r="B3" s="5"/>
      <c r="C3" s="7">
        <v>29.812200000000001</v>
      </c>
      <c r="D3" s="7"/>
      <c r="E3" s="17">
        <v>29.8538</v>
      </c>
    </row>
    <row r="4" spans="1:10" ht="18.75" x14ac:dyDescent="0.3">
      <c r="A4" s="5" t="s">
        <v>9</v>
      </c>
      <c r="C4" s="15">
        <v>3.8899999999999997E-2</v>
      </c>
      <c r="D4" s="5"/>
      <c r="E4" s="5">
        <v>4.1200000000000001E-2</v>
      </c>
    </row>
    <row r="5" spans="1:10" s="5" customFormat="1" ht="18.75" x14ac:dyDescent="0.3">
      <c r="A5" s="8" t="s">
        <v>22</v>
      </c>
      <c r="B5" s="8"/>
      <c r="C5" s="9">
        <f>1/E4</f>
        <v>24.271844660194173</v>
      </c>
      <c r="D5" s="16" t="s">
        <v>30</v>
      </c>
      <c r="E5" s="17">
        <f>1/C4</f>
        <v>25.706940874035993</v>
      </c>
      <c r="G5" s="11" t="s">
        <v>41</v>
      </c>
    </row>
    <row r="7" spans="1:10" ht="15.75" x14ac:dyDescent="0.25">
      <c r="A7" s="11" t="s">
        <v>42</v>
      </c>
    </row>
    <row r="8" spans="1:10" ht="15.75" x14ac:dyDescent="0.25">
      <c r="A8" s="11" t="s">
        <v>43</v>
      </c>
    </row>
    <row r="9" spans="1:10" ht="15.75" x14ac:dyDescent="0.25">
      <c r="A9" s="11" t="s">
        <v>44</v>
      </c>
    </row>
    <row r="10" spans="1:10" ht="15.75" x14ac:dyDescent="0.25">
      <c r="A10" s="14" t="s">
        <v>45</v>
      </c>
    </row>
    <row r="11" spans="1:10" ht="15.75" x14ac:dyDescent="0.25">
      <c r="A11" s="14"/>
    </row>
    <row r="12" spans="1:10" ht="15.75" x14ac:dyDescent="0.25">
      <c r="A12" s="14"/>
    </row>
    <row r="13" spans="1:10" ht="15.75" x14ac:dyDescent="0.25">
      <c r="A13" s="14"/>
    </row>
    <row r="14" spans="1:10" ht="15.75" x14ac:dyDescent="0.25">
      <c r="A14" s="11" t="s">
        <v>51</v>
      </c>
      <c r="B14" s="11"/>
      <c r="C14" s="11"/>
      <c r="D14" s="11">
        <v>1000000</v>
      </c>
      <c r="E14" s="11" t="s">
        <v>23</v>
      </c>
      <c r="F14" s="11"/>
      <c r="G14" s="11"/>
      <c r="H14" s="11"/>
      <c r="I14" s="11"/>
      <c r="J14" s="10"/>
    </row>
    <row r="15" spans="1:10" ht="15.75" x14ac:dyDescent="0.25">
      <c r="A15" s="11" t="s">
        <v>52</v>
      </c>
      <c r="B15" s="11"/>
      <c r="C15" s="11"/>
      <c r="D15" s="11" t="s">
        <v>46</v>
      </c>
      <c r="E15" s="11"/>
      <c r="F15" s="11"/>
      <c r="G15" s="11"/>
      <c r="H15" s="14">
        <f>D14*E3</f>
        <v>29853800</v>
      </c>
      <c r="I15" s="14" t="s">
        <v>20</v>
      </c>
      <c r="J15" s="10"/>
    </row>
    <row r="16" spans="1:10" ht="15.75" x14ac:dyDescent="0.25">
      <c r="A16" s="11"/>
      <c r="B16" s="11"/>
      <c r="C16" s="11"/>
      <c r="D16" s="11"/>
      <c r="E16" s="11"/>
      <c r="F16" s="20" t="s">
        <v>47</v>
      </c>
      <c r="G16" s="11"/>
      <c r="H16" s="14"/>
      <c r="I16" s="14"/>
      <c r="J16" s="10"/>
    </row>
    <row r="17" spans="1:10" ht="15.75" x14ac:dyDescent="0.25">
      <c r="A17" s="11"/>
      <c r="B17" s="11"/>
      <c r="C17" s="11"/>
      <c r="D17" s="11"/>
      <c r="E17" s="11"/>
      <c r="F17" s="11"/>
      <c r="G17" s="11"/>
      <c r="H17" s="14"/>
      <c r="I17" s="14"/>
      <c r="J17" s="10"/>
    </row>
    <row r="18" spans="1:10" ht="15.75" x14ac:dyDescent="0.25">
      <c r="A18" s="11"/>
      <c r="B18" s="11"/>
      <c r="C18" s="11"/>
      <c r="D18" s="11"/>
      <c r="E18" s="11"/>
      <c r="F18" s="11"/>
      <c r="G18" s="11"/>
      <c r="H18" s="14"/>
      <c r="I18" s="14"/>
      <c r="J18" s="10"/>
    </row>
    <row r="19" spans="1:10" ht="15.75" x14ac:dyDescent="0.25">
      <c r="A19" s="11"/>
      <c r="B19" s="11"/>
      <c r="C19" s="11"/>
      <c r="D19" s="11"/>
      <c r="E19" s="11"/>
      <c r="F19" s="11"/>
      <c r="G19" s="11"/>
      <c r="H19" s="14"/>
      <c r="I19" s="14"/>
      <c r="J19" s="10"/>
    </row>
    <row r="20" spans="1:10" ht="15.75" x14ac:dyDescent="0.25">
      <c r="A20" s="11" t="s">
        <v>53</v>
      </c>
      <c r="B20" s="11"/>
      <c r="C20" s="11"/>
      <c r="D20" s="11">
        <v>100000</v>
      </c>
      <c r="E20" s="11" t="s">
        <v>21</v>
      </c>
      <c r="F20" s="11"/>
      <c r="G20" s="11"/>
      <c r="H20" s="14"/>
      <c r="I20" s="14"/>
      <c r="J20" s="10"/>
    </row>
    <row r="21" spans="1:10" ht="15.75" x14ac:dyDescent="0.25">
      <c r="A21" s="11" t="s">
        <v>54</v>
      </c>
      <c r="B21" s="11"/>
      <c r="C21" s="11"/>
      <c r="D21" s="11"/>
      <c r="E21" s="11"/>
      <c r="F21" s="11"/>
      <c r="G21" s="11"/>
      <c r="H21" s="14"/>
      <c r="I21" s="14"/>
      <c r="J21" s="10"/>
    </row>
    <row r="22" spans="1:10" ht="15.75" x14ac:dyDescent="0.25">
      <c r="A22" s="11"/>
      <c r="B22" s="11" t="s">
        <v>32</v>
      </c>
      <c r="C22" s="11"/>
      <c r="D22" s="13" t="s">
        <v>48</v>
      </c>
      <c r="E22" s="11"/>
      <c r="F22" s="11"/>
      <c r="G22" s="11"/>
      <c r="H22" s="21">
        <f>D20/C4</f>
        <v>2570694.0874035992</v>
      </c>
      <c r="I22" s="14" t="s">
        <v>20</v>
      </c>
      <c r="J22" s="10" t="s">
        <v>38</v>
      </c>
    </row>
    <row r="23" spans="1:10" ht="15.75" x14ac:dyDescent="0.25">
      <c r="A23" s="11"/>
      <c r="B23" s="11"/>
      <c r="C23" s="11"/>
      <c r="D23" s="11" t="s">
        <v>49</v>
      </c>
      <c r="E23" s="11"/>
      <c r="F23" s="11"/>
      <c r="G23" s="11"/>
      <c r="H23" s="14"/>
      <c r="I23" s="14"/>
      <c r="J23" s="10"/>
    </row>
    <row r="24" spans="1:10" ht="15.75" x14ac:dyDescent="0.25">
      <c r="A24" s="11"/>
      <c r="B24" s="11"/>
      <c r="C24" s="11"/>
      <c r="D24" s="11"/>
      <c r="E24" s="11"/>
      <c r="F24" s="11"/>
      <c r="G24" s="11"/>
      <c r="H24" s="14"/>
      <c r="I24" s="14"/>
      <c r="J24" s="10"/>
    </row>
    <row r="25" spans="1:10" ht="15.75" x14ac:dyDescent="0.25">
      <c r="A25" s="11"/>
      <c r="B25" s="11" t="s">
        <v>33</v>
      </c>
      <c r="C25" s="11"/>
      <c r="D25" s="11" t="s">
        <v>50</v>
      </c>
      <c r="E25" s="11"/>
      <c r="F25" s="11"/>
      <c r="G25" s="11"/>
      <c r="H25" s="21">
        <f>D20*E5</f>
        <v>2570694.0874035992</v>
      </c>
      <c r="I25" s="14" t="s">
        <v>20</v>
      </c>
      <c r="J25" s="10" t="s">
        <v>39</v>
      </c>
    </row>
    <row r="26" spans="1:10" ht="15.75" x14ac:dyDescent="0.25">
      <c r="A26" s="11"/>
      <c r="B26" s="11"/>
      <c r="C26" s="11"/>
      <c r="D26" s="11"/>
      <c r="E26" s="11"/>
      <c r="F26" s="20" t="s">
        <v>29</v>
      </c>
      <c r="G26" s="11"/>
      <c r="H26" s="11"/>
      <c r="I26" s="11"/>
      <c r="J26" s="10"/>
    </row>
    <row r="27" spans="1:10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0"/>
    </row>
    <row r="28" spans="1:10" ht="15.75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29" spans="1:10" ht="18.75" x14ac:dyDescent="0.3">
      <c r="A29" s="15" t="s">
        <v>61</v>
      </c>
      <c r="B29" s="27"/>
      <c r="C29" s="15">
        <f>H15+H22</f>
        <v>32424494.087403599</v>
      </c>
      <c r="D29" s="15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DB574-F9C1-4B57-B362-A530B349A815}">
  <dimension ref="A1:H13"/>
  <sheetViews>
    <sheetView tabSelected="1" zoomScale="190" zoomScaleNormal="190" workbookViewId="0"/>
  </sheetViews>
  <sheetFormatPr defaultRowHeight="15" x14ac:dyDescent="0.25"/>
  <cols>
    <col min="1" max="1" width="17.85546875" customWidth="1"/>
  </cols>
  <sheetData>
    <row r="1" spans="1:8" ht="18.75" x14ac:dyDescent="0.3">
      <c r="A1" s="6" t="s">
        <v>12</v>
      </c>
    </row>
    <row r="3" spans="1:8" ht="19.5" x14ac:dyDescent="0.25">
      <c r="A3" s="1" t="s">
        <v>11</v>
      </c>
      <c r="B3" s="2">
        <v>25.4</v>
      </c>
      <c r="C3" s="2"/>
      <c r="D3" s="2">
        <v>26.25</v>
      </c>
      <c r="E3" s="2"/>
      <c r="F3" s="2"/>
      <c r="G3" s="22" t="s">
        <v>55</v>
      </c>
      <c r="H3" s="22" t="s">
        <v>56</v>
      </c>
    </row>
    <row r="4" spans="1:8" ht="18.75" x14ac:dyDescent="0.3">
      <c r="A4" s="3" t="s">
        <v>0</v>
      </c>
      <c r="B4" s="4">
        <v>10</v>
      </c>
      <c r="C4" s="23" t="s">
        <v>30</v>
      </c>
      <c r="D4" s="4">
        <v>13</v>
      </c>
      <c r="E4" s="26">
        <v>0.1</v>
      </c>
      <c r="F4" s="26">
        <v>0.13</v>
      </c>
      <c r="G4" s="24">
        <f>B3+0.1</f>
        <v>25.5</v>
      </c>
      <c r="H4" s="24">
        <f>D3+0.13</f>
        <v>26.38</v>
      </c>
    </row>
    <row r="5" spans="1:8" ht="18.75" x14ac:dyDescent="0.3">
      <c r="A5" s="3" t="s">
        <v>1</v>
      </c>
      <c r="B5" s="4">
        <v>14</v>
      </c>
      <c r="C5" s="23" t="s">
        <v>30</v>
      </c>
      <c r="D5" s="4">
        <v>19</v>
      </c>
      <c r="E5" s="26">
        <v>0.14000000000000001</v>
      </c>
      <c r="F5" s="26">
        <v>0.19</v>
      </c>
      <c r="G5" s="24">
        <f>B3+0.14</f>
        <v>25.54</v>
      </c>
      <c r="H5" s="24">
        <f>D3+0.19</f>
        <v>26.44</v>
      </c>
    </row>
    <row r="6" spans="1:8" ht="18.75" x14ac:dyDescent="0.3">
      <c r="A6" s="3" t="s">
        <v>2</v>
      </c>
      <c r="B6" s="4">
        <v>25</v>
      </c>
      <c r="C6" s="23" t="s">
        <v>30</v>
      </c>
      <c r="D6" s="4">
        <v>33</v>
      </c>
      <c r="E6" s="26">
        <v>0.25</v>
      </c>
      <c r="F6" s="26">
        <v>0.33</v>
      </c>
      <c r="G6" s="24">
        <f>B3+0.25</f>
        <v>25.65</v>
      </c>
      <c r="H6" s="24">
        <f>D3+0.33</f>
        <v>26.58</v>
      </c>
    </row>
    <row r="7" spans="1:8" ht="18.75" x14ac:dyDescent="0.3">
      <c r="A7" s="3" t="s">
        <v>3</v>
      </c>
      <c r="B7" s="4">
        <v>36</v>
      </c>
      <c r="C7" s="23" t="s">
        <v>30</v>
      </c>
      <c r="D7" s="4">
        <v>48</v>
      </c>
      <c r="E7" s="26">
        <v>0.36</v>
      </c>
      <c r="F7" s="26">
        <v>0.48</v>
      </c>
      <c r="G7" s="24">
        <f>B3+0.36</f>
        <v>25.759999999999998</v>
      </c>
      <c r="H7" s="24">
        <f>D3+0.48</f>
        <v>26.73</v>
      </c>
    </row>
    <row r="8" spans="1:8" ht="18.75" x14ac:dyDescent="0.3">
      <c r="A8" s="3" t="s">
        <v>4</v>
      </c>
      <c r="B8" s="4">
        <v>84</v>
      </c>
      <c r="C8" s="23" t="s">
        <v>57</v>
      </c>
      <c r="D8" s="4">
        <v>80</v>
      </c>
      <c r="E8" s="26">
        <v>0.84</v>
      </c>
      <c r="F8" s="26">
        <v>0.8</v>
      </c>
      <c r="G8" s="24">
        <f>B3-0.84</f>
        <v>24.56</v>
      </c>
      <c r="H8" s="24">
        <f>D3-0.8</f>
        <v>25.45</v>
      </c>
    </row>
    <row r="9" spans="1:8" ht="18.75" x14ac:dyDescent="0.3">
      <c r="A9" s="3" t="s">
        <v>5</v>
      </c>
      <c r="B9" s="4">
        <v>159</v>
      </c>
      <c r="C9" s="23" t="s">
        <v>57</v>
      </c>
      <c r="D9" s="4">
        <v>125</v>
      </c>
      <c r="E9" s="26">
        <v>1.59</v>
      </c>
      <c r="F9" s="26">
        <v>1.25</v>
      </c>
      <c r="G9" s="24">
        <f>B3-1.59</f>
        <v>23.81</v>
      </c>
      <c r="H9" s="24">
        <f>D3-1.25</f>
        <v>25</v>
      </c>
    </row>
    <row r="12" spans="1:8" ht="15.75" x14ac:dyDescent="0.25">
      <c r="B12" s="25" t="s">
        <v>58</v>
      </c>
    </row>
    <row r="13" spans="1:8" ht="15.75" x14ac:dyDescent="0.25">
      <c r="B13" s="25" t="s">
        <v>59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</vt:lpstr>
      <vt:lpstr>2.</vt:lpstr>
      <vt:lpstr>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sim0002</dc:creator>
  <cp:lastModifiedBy>Jana Šimáková</cp:lastModifiedBy>
  <dcterms:created xsi:type="dcterms:W3CDTF">2022-03-17T11:07:44Z</dcterms:created>
  <dcterms:modified xsi:type="dcterms:W3CDTF">2024-11-14T14:30:17Z</dcterms:modified>
</cp:coreProperties>
</file>